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 windowWidth="18372" windowHeight="9552"/>
  </bookViews>
  <sheets>
    <sheet name="Principal" sheetId="1" r:id="rId1"/>
    <sheet name="Pourquoi" sheetId="2" r:id="rId2"/>
    <sheet name="Réutilisation" sheetId="3" r:id="rId3"/>
    <sheet name="Comparatif coûts" sheetId="5" r:id="rId4"/>
    <sheet name="Version" sheetId="4" r:id="rId5"/>
  </sheets>
  <definedNames>
    <definedName name="dosemgParKgFLCCC">Principal!$N$23</definedName>
    <definedName name="dosemgParKgRIFr">Principal!$N$20</definedName>
    <definedName name="dosemgSupParKgFLCCC">Principal!$N$25</definedName>
    <definedName name="doseMoyenneRIFr">Principal!$N$22</definedName>
    <definedName name="Ivermectine_Total">Principal!$C$58</definedName>
    <definedName name="mgIVMachetes">Principal!$C$62</definedName>
    <definedName name="mgIVMcalculesRIFr">Principal!$C$61</definedName>
    <definedName name="Nbre_participants">Principal!$D$14</definedName>
    <definedName name="NbreTraitementsPourcentsParticipantsRIFrVII">Principal!$C$57</definedName>
    <definedName name="NbreTraitementsRIFr">Principal!$C$58</definedName>
    <definedName name="NdosesMaxFLCCC">Principal!$N$31</definedName>
    <definedName name="NdosesMaxRIFr">Principal!$N$29</definedName>
    <definedName name="NdosesMinRIFr">Principal!$N$30</definedName>
    <definedName name="PoidsMoyen">Principal!$N$33</definedName>
  </definedNames>
  <calcPr calcId="145621"/>
</workbook>
</file>

<file path=xl/calcChain.xml><?xml version="1.0" encoding="utf-8"?>
<calcChain xmlns="http://schemas.openxmlformats.org/spreadsheetml/2006/main">
  <c r="H23" i="1" l="1"/>
  <c r="F23" i="1"/>
  <c r="C23" i="1"/>
  <c r="E22" i="5" l="1"/>
  <c r="E21" i="5"/>
  <c r="H22" i="5" l="1"/>
  <c r="H21" i="5"/>
  <c r="F23" i="5"/>
  <c r="F22" i="5"/>
  <c r="F21" i="5"/>
  <c r="G23" i="5" l="1"/>
  <c r="G21" i="5"/>
  <c r="F15" i="5"/>
  <c r="E15" i="5"/>
  <c r="F14" i="5"/>
  <c r="E14" i="5"/>
  <c r="F13" i="5"/>
  <c r="E13" i="5"/>
  <c r="F12" i="5"/>
  <c r="E12" i="5"/>
  <c r="D9" i="5"/>
  <c r="F9" i="5" s="1"/>
  <c r="F8" i="5"/>
  <c r="E8" i="5"/>
  <c r="E9" i="5" l="1"/>
  <c r="H48" i="1"/>
  <c r="I48" i="1" s="1"/>
  <c r="F48" i="1"/>
  <c r="G48" i="1" s="1"/>
  <c r="H47" i="1"/>
  <c r="I47" i="1" s="1"/>
  <c r="F47" i="1"/>
  <c r="G47" i="1" s="1"/>
  <c r="H46" i="1"/>
  <c r="I46" i="1" s="1"/>
  <c r="F46" i="1"/>
  <c r="G46" i="1" s="1"/>
  <c r="H45" i="1"/>
  <c r="I45" i="1" s="1"/>
  <c r="F45" i="1"/>
  <c r="G45" i="1" s="1"/>
  <c r="H44" i="1"/>
  <c r="I44" i="1" s="1"/>
  <c r="F44" i="1"/>
  <c r="G44" i="1" s="1"/>
  <c r="H43" i="1"/>
  <c r="I43" i="1" s="1"/>
  <c r="F43" i="1"/>
  <c r="G43" i="1" s="1"/>
  <c r="H42" i="1"/>
  <c r="I42" i="1" s="1"/>
  <c r="F42" i="1"/>
  <c r="G42" i="1" s="1"/>
  <c r="H41" i="1"/>
  <c r="I41" i="1" s="1"/>
  <c r="F41" i="1"/>
  <c r="G41" i="1" s="1"/>
  <c r="H40" i="1"/>
  <c r="I40" i="1" s="1"/>
  <c r="F40" i="1"/>
  <c r="G40" i="1" s="1"/>
  <c r="H39" i="1"/>
  <c r="I39" i="1" s="1"/>
  <c r="F39" i="1"/>
  <c r="G39" i="1" s="1"/>
  <c r="H38" i="1"/>
  <c r="I38" i="1" s="1"/>
  <c r="F38" i="1"/>
  <c r="G38" i="1" s="1"/>
  <c r="H37" i="1"/>
  <c r="I37" i="1" s="1"/>
  <c r="F37" i="1"/>
  <c r="G37" i="1" s="1"/>
  <c r="H36" i="1"/>
  <c r="I36" i="1" s="1"/>
  <c r="F36" i="1"/>
  <c r="G36" i="1" s="1"/>
  <c r="H35" i="1"/>
  <c r="I35" i="1" s="1"/>
  <c r="F35" i="1"/>
  <c r="G35" i="1" s="1"/>
  <c r="H34" i="1"/>
  <c r="I34" i="1" s="1"/>
  <c r="F34" i="1"/>
  <c r="G34" i="1" s="1"/>
  <c r="H33" i="1"/>
  <c r="I33" i="1" s="1"/>
  <c r="F33" i="1"/>
  <c r="G33" i="1" s="1"/>
  <c r="H32" i="1"/>
  <c r="I32" i="1" s="1"/>
  <c r="F32" i="1"/>
  <c r="G32" i="1" s="1"/>
  <c r="H31" i="1"/>
  <c r="I31" i="1" s="1"/>
  <c r="F31" i="1"/>
  <c r="G31" i="1" s="1"/>
  <c r="H30" i="1"/>
  <c r="I30" i="1" s="1"/>
  <c r="F30" i="1"/>
  <c r="G30" i="1" s="1"/>
  <c r="H29" i="1"/>
  <c r="I29" i="1" s="1"/>
  <c r="F29" i="1"/>
  <c r="G29" i="1" s="1"/>
  <c r="H28" i="1"/>
  <c r="I28" i="1" s="1"/>
  <c r="F28" i="1"/>
  <c r="G28" i="1" s="1"/>
  <c r="H27" i="1"/>
  <c r="I27" i="1" s="1"/>
  <c r="F27" i="1"/>
  <c r="G27" i="1" s="1"/>
  <c r="H26" i="1"/>
  <c r="I26" i="1" s="1"/>
  <c r="F26" i="1"/>
  <c r="G26" i="1" s="1"/>
  <c r="H25" i="1"/>
  <c r="I25" i="1" s="1"/>
  <c r="I24" i="1"/>
  <c r="I50" i="1" l="1"/>
  <c r="F25" i="1"/>
  <c r="H68" i="1" l="1"/>
  <c r="H71" i="1" s="1"/>
  <c r="G25" i="1" l="1"/>
  <c r="G50" i="1" s="1"/>
  <c r="G24" i="1"/>
  <c r="D14" i="1"/>
  <c r="C58" i="1" l="1"/>
  <c r="D15" i="1" s="1"/>
  <c r="B51" i="1"/>
  <c r="F51" i="1"/>
  <c r="H51" i="1"/>
  <c r="I51" i="1"/>
  <c r="G51" i="1"/>
  <c r="I69" i="1"/>
  <c r="N33" i="1"/>
  <c r="D66" i="1"/>
  <c r="E66" i="1" s="1"/>
  <c r="D65" i="1"/>
  <c r="E65" i="1" s="1"/>
  <c r="G52" i="1" l="1"/>
  <c r="F52" i="1"/>
  <c r="C47" i="1"/>
  <c r="C46" i="1"/>
  <c r="D46" i="1" l="1"/>
  <c r="E46" i="1"/>
  <c r="D47" i="1"/>
  <c r="E47" i="1"/>
  <c r="C45" i="1"/>
  <c r="C44" i="1"/>
  <c r="E44" i="1" l="1"/>
  <c r="D44" i="1"/>
  <c r="D45" i="1"/>
  <c r="E45" i="1"/>
  <c r="C62" i="1" l="1"/>
  <c r="I67" i="1" l="1"/>
  <c r="I70" i="1"/>
  <c r="I66" i="1"/>
  <c r="I65" i="1"/>
  <c r="C25" i="1"/>
  <c r="D25" i="1" l="1"/>
  <c r="E25" i="1"/>
  <c r="I71" i="1" l="1"/>
  <c r="D18" i="1" s="1"/>
  <c r="I68" i="1"/>
  <c r="D17" i="1" l="1"/>
  <c r="C40" i="1"/>
  <c r="C38" i="1"/>
  <c r="C26" i="1"/>
  <c r="C34" i="1"/>
  <c r="C41" i="1"/>
  <c r="C33" i="1"/>
  <c r="C32" i="1"/>
  <c r="C36" i="1"/>
  <c r="C30" i="1"/>
  <c r="C42" i="1"/>
  <c r="C27" i="1"/>
  <c r="C39" i="1"/>
  <c r="C28" i="1"/>
  <c r="C35" i="1"/>
  <c r="C48" i="1"/>
  <c r="C43" i="1"/>
  <c r="C37" i="1"/>
  <c r="C29" i="1"/>
  <c r="C31" i="1"/>
  <c r="C51" i="1" l="1"/>
  <c r="E29" i="1"/>
  <c r="D29" i="1"/>
  <c r="D35" i="1"/>
  <c r="E35" i="1"/>
  <c r="D42" i="1"/>
  <c r="E42" i="1"/>
  <c r="D33" i="1"/>
  <c r="E33" i="1"/>
  <c r="D38" i="1"/>
  <c r="E38" i="1"/>
  <c r="E40" i="1"/>
  <c r="D40" i="1"/>
  <c r="D37" i="1"/>
  <c r="E37" i="1"/>
  <c r="D30" i="1"/>
  <c r="E30" i="1"/>
  <c r="D34" i="1"/>
  <c r="E34" i="1"/>
  <c r="E28" i="1"/>
  <c r="D28" i="1"/>
  <c r="E41" i="1"/>
  <c r="D41" i="1"/>
  <c r="D43" i="1"/>
  <c r="E43" i="1"/>
  <c r="D39" i="1"/>
  <c r="E39" i="1"/>
  <c r="E36" i="1"/>
  <c r="D36" i="1"/>
  <c r="D31" i="1"/>
  <c r="E31" i="1"/>
  <c r="E48" i="1"/>
  <c r="D48" i="1"/>
  <c r="D27" i="1"/>
  <c r="E27" i="1"/>
  <c r="E32" i="1"/>
  <c r="D32" i="1"/>
  <c r="D26" i="1"/>
  <c r="E26" i="1"/>
  <c r="E50" i="1" l="1"/>
  <c r="E51" i="1" s="1"/>
  <c r="D50" i="1"/>
  <c r="D51" i="1" s="1"/>
  <c r="N22" i="1"/>
  <c r="C61" i="1" s="1"/>
  <c r="N61" i="1"/>
  <c r="D52" i="1" l="1"/>
  <c r="C60" i="1"/>
  <c r="C59" i="1"/>
  <c r="D16" i="1" l="1"/>
</calcChain>
</file>

<file path=xl/sharedStrings.xml><?xml version="1.0" encoding="utf-8"?>
<sst xmlns="http://schemas.openxmlformats.org/spreadsheetml/2006/main" count="287" uniqueCount="278">
  <si>
    <t>Francis</t>
  </si>
  <si>
    <t>Nom</t>
  </si>
  <si>
    <t>Bernard</t>
  </si>
  <si>
    <t xml:space="preserve">Hélène </t>
  </si>
  <si>
    <t>Diego</t>
  </si>
  <si>
    <t>Raphaël</t>
  </si>
  <si>
    <t>Corinne</t>
  </si>
  <si>
    <t>Veronica</t>
  </si>
  <si>
    <t>Valérie</t>
  </si>
  <si>
    <t>Jorge</t>
  </si>
  <si>
    <t>Amélie</t>
  </si>
  <si>
    <t>Marie-Ange</t>
  </si>
  <si>
    <t>Rosine</t>
  </si>
  <si>
    <t>Michel</t>
  </si>
  <si>
    <t>Nombre de comprimés</t>
  </si>
  <si>
    <t>https://liege.mpoc.be/covid.htm#protocoles</t>
  </si>
  <si>
    <t>Poids (kg)</t>
  </si>
  <si>
    <t>Port</t>
  </si>
  <si>
    <t>TOTAL</t>
  </si>
  <si>
    <t>Pirly</t>
  </si>
  <si>
    <t xml:space="preserve">Jeannine </t>
  </si>
  <si>
    <t xml:space="preserve">https://www.naturamedicatrix.fr/fr/immunite/550-vitamine-d3k2-2000-ui-50-g-dr-jacobs-medical.html </t>
  </si>
  <si>
    <t>Josiane</t>
  </si>
  <si>
    <t>Serge</t>
  </si>
  <si>
    <t>Nadine</t>
  </si>
  <si>
    <t>– Éviter le paracétamol.</t>
  </si>
  <si>
    <t>Pharmacie 1</t>
  </si>
  <si>
    <t>Pharmacie 2</t>
  </si>
  <si>
    <t>Sous-total</t>
  </si>
  <si>
    <t>Nombre de participants</t>
  </si>
  <si>
    <t>Surcoût d’un traitement via une pharmacie en Belgique : ± 100 € (pour une personne de 60 kg)</t>
  </si>
  <si>
    <t>Ivermectine</t>
  </si>
  <si>
    <t>Coût</t>
  </si>
  <si>
    <t>https://liege.mpoc.be/covid.htm#trait</t>
  </si>
  <si>
    <t>– faire un ou deux autotests dès les 1ers symptômes (toux sèche, fièvre, maux de tête, perte goût et odorat). À acheter 4 € en pharmacie, salivaire ou nasal.</t>
  </si>
  <si>
    <t>Agnès</t>
  </si>
  <si>
    <t>Christiane</t>
  </si>
  <si>
    <t>Le coût d’un traitement dépend du conditionnement (3, 6 ou 12 mg par comprimé) et du nombre de comprimés achetés.</t>
  </si>
  <si>
    <t>IVM</t>
  </si>
  <si>
    <t>AZT</t>
  </si>
  <si>
    <t>https://pharmaprime.net/acheter-stromectol-en-ligne.html</t>
  </si>
  <si>
    <t>https://pharmaprime.net/acheter-zithromax-en-ligne.html</t>
  </si>
  <si>
    <t>Azithromycine 500</t>
  </si>
  <si>
    <t>– À l’achat, tout le monde contribue pour une part égale (coût des comprimés, frais de ports, TVA et frais de douane).</t>
  </si>
  <si>
    <t>PROTOCOLE REINFOCOVID France (2 variantes, I et II)</t>
  </si>
  <si>
    <t>mg IVM effectivement achetés</t>
  </si>
  <si>
    <t>Montant par personne, frais de port inclus</t>
  </si>
  <si>
    <t>Aucune des autres cellules ne doit  être modifiée, leur contenu est calculé automatiquement.</t>
  </si>
  <si>
    <t>– Une bonne hydratation est essentielle pour un bon fonctionnement du système immunitaire.</t>
  </si>
  <si>
    <t xml:space="preserve">   L'urine doit être jaune pâle. Pas jaune foncé ; à l’opposé, si elle est incolore, vous buvez trop d'eau ce qui est aussi nuisible.</t>
  </si>
  <si>
    <t xml:space="preserve">   En l’absence de mesure par oxymètre, mesurer la fréquence respiratoire (nombre d’inspirations et expirations par minute).</t>
  </si>
  <si>
    <t>– Très important : surveiller la saturation en oxygène càd le taux d’oxygène sanguin qui s’exprime en % : de 95 à 100 % est la normale.</t>
  </si>
  <si>
    <t>– Consulter un médecin.</t>
  </si>
  <si>
    <t xml:space="preserve"> De plus :</t>
  </si>
  <si>
    <t xml:space="preserve">   1. Ivermectine (voir ci-dessous les 2 variantes du protocole)</t>
  </si>
  <si>
    <t xml:space="preserve">   3. Zinc (sous forme de gluconate ou bisglycinate de Zn). 50 mg/jour (plus parfois).</t>
  </si>
  <si>
    <t xml:space="preserve">     – Quercétine (500 à 1000 mg/jour).</t>
  </si>
  <si>
    <t>Prix par comprimé</t>
  </si>
  <si>
    <t>mg par comprimé</t>
  </si>
  <si>
    <t>Azithromycine 500 mg (1 comprimé) le 1er jour puis 250 mg (1/2 comprimé) les 4 jours suivants (1500 mg en tout – 3 comprimés de 500 mg)</t>
  </si>
  <si>
    <t>le virus et surgir à partir du 5e jour de la maladie, souvent vers le 8e jour.</t>
  </si>
  <si>
    <t xml:space="preserve">virus (les cytokines sont de médiateurs libérés par les cellules et ont pour rôle d’activer et réguler la réponse inflammatoire et les défenses immunitaires). </t>
  </si>
  <si>
    <t xml:space="preserve">On parle dans ce cas de choc (orage) cytokinique. Il peut être confirmé par un bilan sanguin qui permettra aussi </t>
  </si>
  <si>
    <t>Chez les patients concernés, cette inflammation excessive fait suite à la libération (massive et inappropriée) de cytokines en réponse à la présence du</t>
  </si>
  <si>
    <t>Note :</t>
  </si>
  <si>
    <r>
      <t xml:space="preserve">Le protocole de Reinfocovid ne propose pas de posologie précise, mais de « </t>
    </r>
    <r>
      <rPr>
        <i/>
        <sz val="11"/>
        <color theme="1"/>
        <rFont val="Calibri"/>
        <family val="2"/>
        <scheme val="minor"/>
      </rPr>
      <t>supplémenter à forte dose, dès le diagnostic de Covid-19 posé,</t>
    </r>
  </si>
  <si>
    <r>
      <rPr>
        <i/>
        <sz val="11"/>
        <color theme="1"/>
        <rFont val="Calibri"/>
        <family val="2"/>
        <scheme val="minor"/>
      </rPr>
      <t>sans attendre le résultat du dosage sérique</t>
    </r>
    <r>
      <rPr>
        <sz val="11"/>
        <color theme="1"/>
        <rFont val="Calibri"/>
        <family val="2"/>
        <scheme val="minor"/>
      </rPr>
      <t> ».</t>
    </r>
  </si>
  <si>
    <t xml:space="preserve">     a. Azithromycine (ou doxycycline, etc.)</t>
  </si>
  <si>
    <r>
      <t xml:space="preserve">   </t>
    </r>
    <r>
      <rPr>
        <i/>
        <sz val="11"/>
        <color theme="1"/>
        <rFont val="Calibri"/>
        <family val="2"/>
        <scheme val="minor"/>
      </rPr>
      <t>Remarque :</t>
    </r>
    <r>
      <rPr>
        <sz val="11"/>
        <color theme="1"/>
        <rFont val="Calibri"/>
        <family val="2"/>
        <scheme val="minor"/>
      </rPr>
      <t xml:space="preserve"> la position couchée ventrale réduit l’hypoxie (augmente la saturation en oxygène). À adopter quand la saturation est trop basse.</t>
    </r>
  </si>
  <si>
    <t xml:space="preserve">  – Autres compléments suggérés :</t>
  </si>
  <si>
    <t xml:space="preserve">       La dose journalière est fonction de votre poids, voir le tableau des participants pour connaître votre dose.</t>
  </si>
  <si>
    <t xml:space="preserve">       Une dose d’IVM chacun de ces 6 jours : J1, J2, J3, J4, J5 et J8.</t>
  </si>
  <si>
    <t>Ils doivent être administrés au moment opportun vu leur effet immunosuppresseur (à partir du 5e jour ou si les symptômes</t>
  </si>
  <si>
    <t>https://dir.indiamart.com/impcat/ziverdo-kit.html</t>
  </si>
  <si>
    <t>1. pharmaprime.net</t>
  </si>
  <si>
    <t>Conditionnement : par 6 kits ou plus</t>
  </si>
  <si>
    <t>2. Indiamart.com</t>
  </si>
  <si>
    <t>Payement par carte de crédit</t>
  </si>
  <si>
    <t>Payement par virement bancaire (banque à banque)</t>
  </si>
  <si>
    <t>https://dir.indiamart.com/impcat/ivermectin.html</t>
  </si>
  <si>
    <t>Kit Ziverdo</t>
  </si>
  <si>
    <t>https://dir.indiamart.com/impcat/azithromycin-tablets.html</t>
  </si>
  <si>
    <t>Douane+TVA</t>
  </si>
  <si>
    <t>Montant par personne, frais de port, douane, TVA et divers inclus</t>
  </si>
  <si>
    <t>Divers</t>
  </si>
  <si>
    <t>Coût par participant</t>
  </si>
  <si>
    <t>Et aussi du protocole suivi et de la réponse au traitement.</t>
  </si>
  <si>
    <t>Le calcul ci-dessous est fait dans le cas du protocole Reinfocovid FR qui préconise 4 ou 6 doses journalières selon le cas.</t>
  </si>
  <si>
    <t>La dose étant fonction du poids corporel soit 0,2 mg/kg pour ce protocole (par exemple 10 mg pour une personne de 50 kg).</t>
  </si>
  <si>
    <t>Que faire en cas de suspicion de covid selon ce protocole :</t>
  </si>
  <si>
    <t>Commentaires</t>
  </si>
  <si>
    <t>Zinc</t>
  </si>
  <si>
    <t>Supprimer le Zn si infection bactérienne.</t>
  </si>
  <si>
    <t>Vitamine C</t>
  </si>
  <si>
    <t>Au-delà de 2 g par jour, la prendre sous forme d’ascorbate de magnésium pour ne pas perturber le système digestif.</t>
  </si>
  <si>
    <t xml:space="preserve">     – Vitamine C : 1 g par jour ou plus.</t>
  </si>
  <si>
    <t>Corticoïde</t>
  </si>
  <si>
    <r>
      <t xml:space="preserve">Voir la rubrique </t>
    </r>
    <r>
      <rPr>
        <i/>
        <sz val="11"/>
        <color theme="1"/>
        <rFont val="Calibri"/>
        <family val="2"/>
        <scheme val="minor"/>
      </rPr>
      <t>Commentaires</t>
    </r>
    <r>
      <rPr>
        <sz val="11"/>
        <color theme="1"/>
        <rFont val="Calibri"/>
        <family val="2"/>
        <scheme val="minor"/>
      </rPr>
      <t xml:space="preserve"> ci-dessous.</t>
    </r>
  </si>
  <si>
    <t>dosemgParKgFLCCC</t>
  </si>
  <si>
    <t>NdosesMaxFLCCC</t>
  </si>
  <si>
    <t>dosemgSupParKgFLCCC</t>
  </si>
  <si>
    <t>– Le stock des comprimés est partagé en deux, géré par deux personnes – en s’assurant qu’il y ait toujours au moins un gestionnaire disponible.</t>
  </si>
  <si>
    <t>– Achat sur un site web où une prescription médicale n’est pas nécessaire.</t>
  </si>
  <si>
    <t>Vend aussi un kit (« Ziverdo kit ») contenant 12 mg d’ivermectine, 100 mg de doxycycline (en place de l’AZT) et 50 mg de zinc (acétate)</t>
  </si>
  <si>
    <t>PoidsMoyen</t>
  </si>
  <si>
    <t>données des</t>
  </si>
  <si>
    <t>Pour réutiliser cette  feuille pour un autre groupe (achat collectif), vous avez à modifier/adapter uniquement les</t>
  </si>
  <si>
    <t>Compléments alimentaires</t>
  </si>
  <si>
    <t>Sites web où acheter IVM et AZT</t>
  </si>
  <si>
    <r>
      <t xml:space="preserve">   2. Vitamine D (voir la rubrique  </t>
    </r>
    <r>
      <rPr>
        <i/>
        <sz val="11"/>
        <color theme="1"/>
        <rFont val="Calibri"/>
        <family val="2"/>
        <scheme val="minor"/>
      </rPr>
      <t>Commentaires</t>
    </r>
    <r>
      <rPr>
        <sz val="11"/>
        <color theme="1"/>
        <rFont val="Calibri"/>
        <family val="2"/>
        <scheme val="minor"/>
      </rPr>
      <t xml:space="preserve"> ci-dessous)</t>
    </r>
  </si>
  <si>
    <t>Il y a plusieurs onglets dans ce document :</t>
  </si>
  <si>
    <t xml:space="preserve"> – Consulter l’onglet « Réutilisation » si vous voulez réutiliser cette feuille pour constituer un groupe d’achat.</t>
  </si>
  <si>
    <t xml:space="preserve"> – Consulter l’onglet « Pourquoi » pour quelques explications sur le fonctionnement et l’objectif du groupe d’achat.</t>
  </si>
  <si>
    <t xml:space="preserve"> – Consulter l’onglet « Version » pour retrouver la dernière version de ce document.</t>
  </si>
  <si>
    <t>Pourquoi ce groupe d’achat collectif ?</t>
  </si>
  <si>
    <t xml:space="preserve">   – L’argent de ces payements est utilisé pour renouveler le stock des médicaments.</t>
  </si>
  <si>
    <t>– Par la suite, quelqu’un qui tombe malade paye ce qu’il prélève sur le stock (voir le tableau des participants pour les quantités requises).</t>
  </si>
  <si>
    <t>– Si le test est positif, prendre sans tarder (même si les symptômes initiaux sont légers), surtout si présence d’un ou plusieurs facteurs de risques :</t>
  </si>
  <si>
    <t>En Inde comme dans de nombreux pays, une prescription n’est pas nécessaire pour commander de l’IVM.</t>
  </si>
  <si>
    <t>Le calcul des coûts ci-dessus est fait selon les tarifs de ce site en septembre 2021.</t>
  </si>
  <si>
    <t>Résumé</t>
  </si>
  <si>
    <t>Les médicaments proviennent d’Inde qui possède une industrie pharmaceutique performante.</t>
  </si>
  <si>
    <t>– Lien direct</t>
  </si>
  <si>
    <t>https://liege.decroissance.be/doc/divers/covid-19/IVM_Autonomie.xlsx</t>
  </si>
  <si>
    <t>https://liege.decroissance.be</t>
  </si>
  <si>
    <t>– ou aller sur le site</t>
  </si>
  <si>
    <t>La dernière version de cette feuille de calcul est disponible ici :</t>
  </si>
  <si>
    <t>et ensuite sur la page covid : dans le sommaire, cliquer sur la rubrique « Achat d’ivermectine ».</t>
  </si>
  <si>
    <t>Notez que même prise tardivement, l’IVM peut aider à réduire l’orage cytokinique.</t>
  </si>
  <si>
    <t xml:space="preserve">       Si le symptômes sont marqués ou s’aggravent après 48 heures, passer à la variante II du protocole.</t>
  </si>
  <si>
    <t xml:space="preserve">    Et en plus :</t>
  </si>
  <si>
    <t xml:space="preserve">     b. Un corticoïde : budésonide, dexamethasone…</t>
  </si>
  <si>
    <t xml:space="preserve"> II. Avec un ou plusieurs facteurs de risque ou si traitement tardif ou si les symptômes persistent après la 3e dose  :</t>
  </si>
  <si>
    <t>Recommandations générales</t>
  </si>
  <si>
    <t>Les protocoles</t>
  </si>
  <si>
    <t xml:space="preserve">   Vitamine D et autres compléments, voir :</t>
  </si>
  <si>
    <t xml:space="preserve">   Pour ces deux protocoles et d’autres (Reinfocovid Suisse, IHU Marseille, AAPS, etc.), voir :</t>
  </si>
  <si>
    <t>Se trouve en pharmacie et dans certains magasins bio</t>
  </si>
  <si>
    <r>
      <t xml:space="preserve">Vitamine D3K2 Forte 2000 UI - 50 µg </t>
    </r>
    <r>
      <rPr>
        <sz val="11"/>
        <color theme="1"/>
        <rFont val="Calibri"/>
        <family val="2"/>
        <scheme val="minor"/>
      </rPr>
      <t>(vitamines D et K2)</t>
    </r>
  </si>
  <si>
    <t xml:space="preserve">   Un complément intéressant (rapport qualité/prix) :</t>
  </si>
  <si>
    <t>Ce qui suit est résumé succinct du protocole de Reinfocovid France (RIFr). Voir les liens de la rubrique « Les protocoles » ci-dessous pour un accès à ce protocole (et à d’autres).</t>
  </si>
  <si>
    <t xml:space="preserve">     Si persistance ou aggravation des symptômes au 8e jour, voir le protocole (lien dans la rubrique « Les protocoles » ci-dessous).</t>
  </si>
  <si>
    <t>https://liege.decroissance.be/doc/divers/covid-19/analyses/scientifiques-medicales/Mortalite-du-covid_Comorbidites_sept2021.pdf</t>
  </si>
  <si>
    <t>https://liege.decroissance.be/doc/divers/covid-19/prevention-Systeme-immunitaire/Dr_Aseem-Malhotra_La-meilleure-defense-contre-le-Coronavirus-est-de-prendre-soin-de-sa-sante_Plan-de-21jours_2020.pdf</t>
  </si>
  <si>
    <t xml:space="preserve">       J1 est le 1er jour du traitement et aussi le 1er jour des symptômes (voire le 2e, sinon vous rabattre sur la variante II du protocole).</t>
  </si>
  <si>
    <t>Pour le protocole complet (en particulier si la réponse au traitement est faible), voir la rubrique ci-dessous « Les protocoles ».</t>
  </si>
  <si>
    <r>
      <t>Nombre de traitements (±),  selon le protocole FLCCC
(</t>
    </r>
    <r>
      <rPr>
        <b/>
        <sz val="11"/>
        <color theme="1"/>
        <rFont val="Calibri"/>
        <family val="2"/>
        <scheme val="minor"/>
      </rPr>
      <t xml:space="preserve">0,4 mg </t>
    </r>
    <r>
      <rPr>
        <sz val="11"/>
        <color theme="1"/>
        <rFont val="Calibri"/>
        <family val="2"/>
        <scheme val="minor"/>
      </rPr>
      <t>IVM/Kg poids corporel)</t>
    </r>
  </si>
  <si>
    <r>
      <t>Nombre de traitements (±),  selon le protocole FLCCC
(</t>
    </r>
    <r>
      <rPr>
        <b/>
        <sz val="11"/>
        <color theme="1"/>
        <rFont val="Calibri"/>
        <family val="2"/>
        <scheme val="minor"/>
      </rPr>
      <t>0,6 mg</t>
    </r>
    <r>
      <rPr>
        <sz val="11"/>
        <color theme="1"/>
        <rFont val="Calibri"/>
        <family val="2"/>
        <scheme val="minor"/>
      </rPr>
      <t xml:space="preserve"> IVM/Kg poids corporel)</t>
    </r>
  </si>
  <si>
    <t>Conditionnement des comprimés</t>
  </si>
  <si>
    <t>Idem pour les comprimés d’AZT.</t>
  </si>
  <si>
    <t>– Le calcul des coûts des médicaments dans l’ongle Principal correspond à un achat fait sur le site pharmaprime.net</t>
  </si>
  <si>
    <t>dosemgParKgRIFr</t>
  </si>
  <si>
    <t>NdosesMaxRIFr</t>
  </si>
  <si>
    <t>NdosesMinRIFr</t>
  </si>
  <si>
    <t>doseMoyenneRIFr</t>
  </si>
  <si>
    <t>Calcul de ce total comme somme des x premières cellules de la colonne des doses, x étant le nbre de traitements RIFr</t>
  </si>
  <si>
    <t>Nombre de traitements approximatif (RIFr)</t>
  </si>
  <si>
    <t>Nombre de traitements approximatif (FLCCC)</t>
  </si>
  <si>
    <t>(PAS sous forme d’ascorbate de calcium – sauf si vous manquez de calcium. Le magnésium est un des rares compléments qui peut être</t>
  </si>
  <si>
    <t>Ils sont communément prescrits dans le cadre du covid chez les patients qui présentent difficultés respiratoires :</t>
  </si>
  <si>
    <t>votre médecin vous en prescrira si nécessaire.</t>
  </si>
  <si>
    <t xml:space="preserve">   La tolérance est variable selon l’individu : certains supportent très bien 92 %.</t>
  </si>
  <si>
    <t xml:space="preserve">   Avoir une mesure de votre saturation avant la maladie peut être utile, pour comparaison et détecter une chute de la saturation.</t>
  </si>
  <si>
    <t xml:space="preserve"> – L’onglet « Principal » avec le tableau des participants, le calcul de leur dose d’IVM (ivermectine) selon leur poids et 2 protocoles de traitement (RIFr et FLCCC),
    le calcul des coûts,  une synthèse des 2 protocoles de traitement, des commentaires sur les protocoles et les sites où acheter l’IVM sans prescription.</t>
  </si>
  <si>
    <t xml:space="preserve"> – L’onglet « Comparatif coût » : pour un exemple de calcul du coût d’un traitement selon les fournisseurs.</t>
  </si>
  <si>
    <t>Les 2 variantes du protocole RIFr :</t>
  </si>
  <si>
    <t xml:space="preserve">       Prendre une dose d’IVM chacun de ces 4 jours : J1, J2, J3 et J8 (à prendre pendant ou à la fin d’un repas)</t>
  </si>
  <si>
    <t>d’éliminer l’autre cause de pneumonie qu’est la surinfection bactérienne qui elle se traite avec un antibiotique.</t>
  </si>
  <si>
    <t xml:space="preserve">   (un concentrateur à oxygène vous sera livré à la maison par l’intermédiaire de votre pharmacie et d’un service spécialisé – les frais sont pris en charge par la mutuelle)</t>
  </si>
  <si>
    <t>Réutilisation de cette feuille de calcul</t>
  </si>
  <si>
    <t>Le zinc inhibe la réplication virale.</t>
  </si>
  <si>
    <t>Ivermectine (IVM)</t>
  </si>
  <si>
    <t>Azithromycine (AZT)</t>
  </si>
  <si>
    <r>
      <t xml:space="preserve">Les corticoïdes sont des anti-inflammatoires. Dans le cas du covid, ils réduisent l’inflammation excessive qui  </t>
    </r>
    <r>
      <rPr>
        <i/>
        <sz val="11"/>
        <color theme="1"/>
        <rFont val="Calibri"/>
        <family val="2"/>
        <scheme val="minor"/>
      </rPr>
      <t>peut</t>
    </r>
    <r>
      <rPr>
        <sz val="11"/>
        <color theme="1"/>
        <rFont val="Calibri"/>
        <family val="2"/>
        <scheme val="minor"/>
      </rPr>
      <t xml:space="preserve"> suivre la phase d’infection par</t>
    </r>
  </si>
  <si>
    <t>Réduire au plus vite l’intensité de la réplication virale est essentiel pour éviter les possibles complications, en particulier l’orage cytokinique. C’est le rôle des antiviraux que sont l’IVM ou l’HCQ (hydroxychloroquine) d’agir dans ce sens.</t>
  </si>
  <si>
    <t>Plus d’une commande ont été faites sans problème sur site qui semble donc fiable.</t>
  </si>
  <si>
    <t>Achat groupé d’IVM (ivermectine) et AZT (azithromycine)</t>
  </si>
  <si>
    <r>
      <t xml:space="preserve">L'azithromycine est un antibiotique macrolide couramment utilisé qui possède des propriétés antivirales et des effets anti-inflammatoires, démontrées aussi dans le cas du covid. L'azithromycine offre de plus une protection contre des bactéries pathogènes des voies respiratoires (surinfection possible en cas de covid). Pour les patients souffrant d'arythmies, il est préférable d’utiliser la doxycycline aux propriétés similaires (Peter A. McCullough, </t>
    </r>
    <r>
      <rPr>
        <i/>
        <sz val="11"/>
        <color theme="1"/>
        <rFont val="Calibri"/>
        <family val="2"/>
        <scheme val="minor"/>
      </rPr>
      <t>Pathophysiological Basis and Rationale for Early Outpatient Treatment of SARS-CoV-2 Infection</t>
    </r>
    <r>
      <rPr>
        <sz val="11"/>
        <color theme="1"/>
        <rFont val="Calibri"/>
        <family val="2"/>
        <scheme val="minor"/>
      </rPr>
      <t>, The American Journal of Medecine).
Note : dans le protocole FLCCC, pas de prescription d’AZT.</t>
    </r>
  </si>
  <si>
    <t>L’alimentation ne contribue que très peu à l’apport en vitamine D (contrairement à l’exposition de la peau au soleil de l’été).</t>
  </si>
  <si>
    <t>conversion de la vitamine D dans sa forme active – le manque de Mg peut expliquer un taux de vitamine D sérique insuffisant).</t>
  </si>
  <si>
    <t>Protocole RIFr
(Reinfocovid France)</t>
  </si>
  <si>
    <t>Prix / boîte</t>
  </si>
  <si>
    <t>Prix/mg</t>
  </si>
  <si>
    <t>Rapport au coût en BE</t>
  </si>
  <si>
    <t>Nbre comprimés / boîte</t>
  </si>
  <si>
    <t>Dosage, mg / comprimé</t>
  </si>
  <si>
    <t>Prix / comprimé</t>
  </si>
  <si>
    <t>mg / boîte</t>
  </si>
  <si>
    <t>Les comprimés d’IVM de 12 mg devront parfois être coupés en 2 ou en 4 : peut se faire très facilement avec un coupe-comprimé (disponible en pharmacie).</t>
  </si>
  <si>
    <t>Coût en Belgique (variable selon la pharmacie, prescription nécessaire).</t>
  </si>
  <si>
    <t>Autre comparatif du coût de l’IVM</t>
  </si>
  <si>
    <t>– Corticoïde au 7-10e jour de la maladie, en cas de problème pulmonaire (essoufflement ou saturation &lt; ou = à 94 %)</t>
  </si>
  <si>
    <t xml:space="preserve">   (Prednisone ou Méthylprednisolone, 1 mg/kg par jour pendant 5 jours, suivi d’une diminution lente ou d’une augmentation en fonction de la réponse du patient.</t>
  </si>
  <si>
    <t xml:space="preserve">   Voir les commentaires ci-dessous).</t>
  </si>
  <si>
    <t>PROTOCOLE FLCCC (Front Line COVID-19 Critical Care Alliance)</t>
  </si>
  <si>
    <t xml:space="preserve">   (à prendre pendant ou à la fin d’un repas).</t>
  </si>
  <si>
    <t xml:space="preserve">    – Le traitement a commencé le 5e jour ou plus tard encore, après les premiers symptômes.</t>
  </si>
  <si>
    <t xml:space="preserve">    – Le traitement a commencé en phase pulmonaire.</t>
  </si>
  <si>
    <t>respiratoires se développent). Cependant, la variante 2 du protocole RIFr prévoit la prise d’un corticoïde d’emblée (contrairement au protocole FLCCC).</t>
  </si>
  <si>
    <t>Total</t>
  </si>
  <si>
    <t>Moyenne</t>
  </si>
  <si>
    <t>Moyenne des variantes</t>
  </si>
  <si>
    <t xml:space="preserve">   – Acheter des comprimés d’IVM (ivermectine) et d’AZT (azithromycine) pour un nombre de traitements égal à ± 60 % des participants.
      Partant du principe que tout le monde ne tombera pas malade et certainement pas en même temps.
      D’où économie et moins de gaspillage de médicaments.</t>
  </si>
  <si>
    <t>Facteurs de risque, comorbidités et mortalité</t>
  </si>
  <si>
    <r>
      <t xml:space="preserve"> I. Sans facteur de risque </t>
    </r>
    <r>
      <rPr>
        <i/>
        <sz val="11"/>
        <color theme="1"/>
        <rFont val="Calibri"/>
        <family val="2"/>
        <scheme val="minor"/>
      </rPr>
      <t>(facteurs de risque : voir ci-dessous la note « Facteurs de risque… »).</t>
    </r>
  </si>
  <si>
    <t xml:space="preserve">    – Il y a plusieurs comorbidités et facteurs de risque (facteurs de risque : voir ci-dessous la note « Facteurs de risque… »).</t>
  </si>
  <si>
    <r>
      <rPr>
        <i/>
        <sz val="11"/>
        <color theme="1"/>
        <rFont val="Calibri"/>
        <family val="2"/>
        <scheme val="minor"/>
      </rPr>
      <t xml:space="preserve">   Si la saturation diminue</t>
    </r>
    <r>
      <rPr>
        <sz val="11"/>
        <color theme="1"/>
        <rFont val="Calibri"/>
        <family val="2"/>
        <scheme val="minor"/>
      </rPr>
      <t xml:space="preserve">, appeler votre médecin sans tarder qui peut vous prescrire de l’oxygène à la maison </t>
    </r>
    <r>
      <rPr>
        <i/>
        <sz val="11"/>
        <color theme="1"/>
        <rFont val="Calibri"/>
        <family val="2"/>
        <scheme val="minor"/>
      </rPr>
      <t>(oxygénothérapie)</t>
    </r>
    <r>
      <rPr>
        <sz val="11"/>
        <color theme="1"/>
        <rFont val="Calibri"/>
        <family val="2"/>
        <scheme val="minor"/>
      </rPr>
      <t xml:space="preserve"> et sans doute un corticoïde.</t>
    </r>
  </si>
  <si>
    <r>
      <t>– Facteurs de risque du type c</t>
    </r>
    <r>
      <rPr>
        <i/>
        <sz val="11"/>
        <color theme="1"/>
        <rFont val="Calibri"/>
        <family val="2"/>
        <scheme val="minor"/>
      </rPr>
      <t>omorbidité</t>
    </r>
    <r>
      <rPr>
        <sz val="11"/>
        <color theme="1"/>
        <rFont val="Calibri"/>
        <family val="2"/>
        <scheme val="minor"/>
      </rPr>
      <t xml:space="preserve"> : hypertension artérielle, métabolisme lipidique déficient, obésité, diabète, maladies chroniques (coeur, poumons, foi et reins)…
– Autres facteurs de risque : âge (&gt; 65 ans),  carence (dénutrition, anémie chronique, carence en vitamine D), surcharge pondérale, tabac, alcool, malbouffe, vie sédentaire.
– La COVID-19 ne tue pratiquement pas avant 20 ans (moins que la grippe saisonnière, aucun enfant en bonne santé n’est mort du covid).
   Ensuite :
   – De 20 ans à 40 ans, la mortalité augmente légèrement, de l’ordre de celle de la grippe saisonnière.
   – Les personnes âgées de plus de 70 ans sont les plus affectées (mais elles ont presque toujours une ou plusieurs comorbidités).
   </t>
    </r>
    <r>
      <rPr>
        <i/>
        <sz val="11"/>
        <color theme="1"/>
        <rFont val="Calibri"/>
        <family val="2"/>
        <scheme val="minor"/>
      </rPr>
      <t>En notant que peu ont été soignées correctement vu la politique sanitaire mise en place (tout au vaccin, rien pour les traitements précoces, etc.).</t>
    </r>
    <r>
      <rPr>
        <sz val="11"/>
        <color theme="1"/>
        <rFont val="Calibri"/>
        <family val="2"/>
        <scheme val="minor"/>
      </rPr>
      <t xml:space="preserve">
– 95 % des personnes hospitalisées avec la COVID-19 sont porteurs de comorbidités.
</t>
    </r>
    <r>
      <rPr>
        <i/>
        <sz val="11"/>
        <color theme="1"/>
        <rFont val="Calibri"/>
        <family val="2"/>
        <scheme val="minor"/>
      </rPr>
      <t>Nombre de ces comorbidités résultent d’un mode de vie inadapté (sédentarité, malbouffe…) sur lequel il est possible d’agir préventivement.
Pour en savoir plus, lire :</t>
    </r>
  </si>
  <si>
    <t xml:space="preserve">   La saturation se mesure aisément avec  un oxymètre, à placer au bout d’un doigt (± 30 € en pharmacie). Laisser la mesure se stabiliser (1 minute au moins) :</t>
  </si>
  <si>
    <t xml:space="preserve">   – Préférer un appareil labelisé CE avec un affichage de la courbe pulsée. Une mesure n’est valable que si ce signal est fort et régulier.</t>
  </si>
  <si>
    <t xml:space="preserve">   – Attention aux biais de mesure : des doigts froids et du verni à ongle altèrent la mesure. Prendre plusieurs mesures.</t>
  </si>
  <si>
    <t xml:space="preserve">   Pour un adulte, une fréquence normale est comprise entre 12 et 20 (au repos).</t>
  </si>
  <si>
    <t>– Prendre le traitement précoce sans tarder, même si les symptômes initiaux sont légers, et aussi pour éviter d’éventuelles conséquences à plus long terme.</t>
  </si>
  <si>
    <t>Indices : difficultés à respirer et baisse du taux de saturation en oxygène dans le sang (voir ci-dessus, oxymètre).</t>
  </si>
  <si>
    <t>Voir la rubrique « Informations » ci-dessous pour plus d’information sur la vitamine D et pourquoi associer la vitamine K2.</t>
  </si>
  <si>
    <r>
      <t xml:space="preserve">nettement en dessous des 50 µg/l (un taux minimum conseillé en conclusion d’une méta-étude publiée en octobre 2021 dans </t>
    </r>
    <r>
      <rPr>
        <i/>
        <sz val="11"/>
        <color theme="1"/>
        <rFont val="Calibri"/>
        <family val="2"/>
        <scheme val="minor"/>
      </rPr>
      <t>nutrients).</t>
    </r>
  </si>
  <si>
    <t>Exemple du coût d’un traitement à l’IVM (Ivermectine) pour une personne de 60 kg
(selon le protocole de Réinfocovid FR)
Comparaison du coût selon le fournisseur</t>
  </si>
  <si>
    <t>1 dose</t>
  </si>
  <si>
    <t>pharmaprime.net</t>
  </si>
  <si>
    <t>Dose IVM (mg)</t>
  </si>
  <si>
    <t>Coût sur pharmaprime.net si achat par 90 comprimés de 12 mg.
Non inclus : port, TVA, douane.</t>
  </si>
  <si>
    <t>Egypte (achat sur place dans une pharmacie)</t>
  </si>
  <si>
    <t>Inde, via le site pharmaprime.net, par 90 comprimés</t>
  </si>
  <si>
    <t>Belgique (prix moyen)</t>
  </si>
  <si>
    <t>Une dose d’IVM est la quantité d’IVM à prendre par jour (pendant ou à la fin d’un repas). Elle dépend du poids corporel et du protocole suivi.</t>
  </si>
  <si>
    <t>Ce qui suit est résumé succinct du protocole FLCCC. Voir les liens de la rubrique « Les protocoles » ci-dessous pour un accès à ce protocole (et à d’autres).</t>
  </si>
  <si>
    <t>– Si le test est positif, commencer le traitement sans tarder (même si les symptômes initiaux sont légers), surtout si présence d’un ou plusieurs facteurs de risques :</t>
  </si>
  <si>
    <t>– Spray ou gouttes nasales iodées (3 fois par jour). Produit à base de povidone iodée à 1 %.</t>
  </si>
  <si>
    <t>– Aspirine comme anticoagulant, 300 mg/jour, sauf contre-indication [d’autres suggèrent 100 mg/jour (sauf contre-indication)].</t>
  </si>
  <si>
    <t>– Quercétine (500 à 1000 mg/jour). Se trouve en pharmacie, dans les magasins bio, etc.</t>
  </si>
  <si>
    <t>– Vitamine C : 1 à 2 g par jour, en deux prises.</t>
  </si>
  <si>
    <t>3. Le corticoïde n’est pas prescrit d’emblée.</t>
  </si>
  <si>
    <t>– Bain de bouche antiviral (3 fois par jour). À base de chlorhexidine, de povidone iodée ou de chlorure de cétylpyridinium.</t>
  </si>
  <si>
    <t>– Zinc : 100 mg par jour.</t>
  </si>
  <si>
    <r>
      <t xml:space="preserve">– Vitamine D3 : 5000 UI/jour (voir la rubrique  </t>
    </r>
    <r>
      <rPr>
        <i/>
        <sz val="11"/>
        <color theme="1"/>
        <rFont val="Calibri"/>
        <family val="2"/>
        <scheme val="minor"/>
      </rPr>
      <t>Commentaires</t>
    </r>
    <r>
      <rPr>
        <sz val="11"/>
        <color theme="1"/>
        <rFont val="Calibri"/>
        <family val="2"/>
        <scheme val="minor"/>
      </rPr>
      <t xml:space="preserve"> ci-dessous –  vitamine K2 et Mg).</t>
    </r>
  </si>
  <si>
    <t xml:space="preserve">  – Faire un test PCR pour confirmation et pour obtenir le certificat de rétablissement et le passe sanitaire pour 6 mois (Belgique).</t>
  </si>
  <si>
    <t>– Curcumine (curcuma) : 500 mg 2 x par jour.</t>
  </si>
  <si>
    <t>– Miel : 1 gramme/kg par jour.</t>
  </si>
  <si>
    <t xml:space="preserve">Différences notables avec le protocole de Réinfocovid FR : </t>
  </si>
  <si>
    <t>1. La dose journalière d’IVM est double ou triple selon le cas.</t>
  </si>
  <si>
    <t>2. L’AZT n’est pas utilisé.</t>
  </si>
  <si>
    <t>– Une dose journalière d’IVM de 0,4 mg/kg (voir le tableau des participants ci-dessus), à prendre pendant 5 jours consécutifs ou jusqu'à la guérison.</t>
  </si>
  <si>
    <t>Un seul retour d’expérience sur ce site : la commande n’a jamais été livrée</t>
  </si>
  <si>
    <t xml:space="preserve">Retour d’une expérience d’achat parmi d’autres : </t>
  </si>
  <si>
    <t>– Médicaments reçus 28 jours après la commande.</t>
  </si>
  <si>
    <t>– Dans les 24 heures suivant la commande sur pharmaprime.net, vous devriez recevoir un appel téléphonique de pharmaprime pour vérification (004420…)</t>
  </si>
  <si>
    <t>pris en quantité sans risque – seuil de toxicité : 5 g). La vitamine C est un antiviral (covid, grippe…), sans danger (mais peut-être pas sur de longues périodes).</t>
  </si>
  <si>
    <t>Prix par mg</t>
  </si>
  <si>
    <t>Le taux de vitamine D dans le sang recommandé par les spécialistes de la vitamine D en temps normal est de 50 µg/l au moins.</t>
  </si>
  <si>
    <t>soit vous connaissez votre taux sérique, soit vous ne le connaissez pas.</t>
  </si>
  <si>
    <t>Si vous n’avez pas pour habitude de vous supplémenter (et c’est l’hiver, vous allez peu au soleil en été, vous n’êtes plus tout jeune), vous êtes très probablement</t>
  </si>
  <si>
    <t>Vitamine D3</t>
  </si>
  <si>
    <t>Le protocole FLCCC, dans ses versions récentes du moins, contient des tables de doses de Vitamine D3 à prendre selon 2 cas de figure :</t>
  </si>
  <si>
    <t xml:space="preserve">Prendre la vitamine D3 pendant le repas contenant le plus de matière grasse. </t>
  </si>
  <si>
    <t>Avec la vitamine D3, il est conseillé de prendre de la vitamine K2 et du Mg (magnésium). Le Mg aide à l’assimilation de la vitamine D (pour la</t>
  </si>
  <si>
    <t>Prix sans les frais</t>
  </si>
  <si>
    <t>Dose journalière d’IVM selon le poids corporel, en mg</t>
  </si>
  <si>
    <t>Total d’IVM à prendre, en mg, selon la
variante I
(4 doses)</t>
  </si>
  <si>
    <t>Total d’IVM à prendre, en mg, selon la
variante II
(6 doses)</t>
  </si>
  <si>
    <t>Nombre de traitements, pour le protocole RIFr (variante II)
(comme % des participants)</t>
  </si>
  <si>
    <t>Nombre de traitements (±), selon la variante II du protocole RIFr</t>
  </si>
  <si>
    <t>Total des mg d’IVM pour le nombre de traitements choisi</t>
  </si>
  <si>
    <t>Participants et calcul des doses journalières d’IVM selon les deux protocoles (RIFr et FLCCC)</t>
  </si>
  <si>
    <t xml:space="preserve">  – Faire un test PCR pour confirmation et pour obtenir le certificat de rétablissement et le passe sanitaire</t>
  </si>
  <si>
    <t xml:space="preserve"> cellules dont le contenu est en bleu</t>
  </si>
  <si>
    <t>Protocole FLCCC
(Front Line COVID-19 Critical Care Alliance)
Deux dosages selon le cas (0,4 et 0,6 mg d’IVM par kg de poids corporel)</t>
  </si>
  <si>
    <t>– Nigella Sativa (graines de cumin noir) : 40 mg/kg par jour (évent. en alternative à l’IVM)</t>
  </si>
  <si>
    <t>– Mélatonine (6 mg au coucher – provoque de la somnolence). En vente libre en pharmacie.</t>
  </si>
  <si>
    <t>Dans ce cas, il vous est conseillé de prendre une dose de charge élevée les premiers jours de la maladie (100.000 UI ou plus mais voir les tableaux du protocole FLCCC).</t>
  </si>
  <si>
    <t>(100.000 UI ou plus, selon la carence et le surpoids ou obésité, mais voir les tableaux du protocole FLCCC).</t>
  </si>
  <si>
    <t>Le traitement (précoce) :</t>
  </si>
  <si>
    <t xml:space="preserve">– La dose d’IVM est de 0,6 mg/kg dans les cas suivants : </t>
  </si>
  <si>
    <t>Les données ci-dessous reflètent un achat groupé d’IVM à un moment où le protocole RIFr avait la préférence.</t>
  </si>
  <si>
    <t>Achat d’IVM</t>
  </si>
  <si>
    <t>Protocoles de traitement ambulatoire (précoce) du covid</t>
  </si>
  <si>
    <t>Dernière mise à jour du présent document : 6 juin 2022</t>
  </si>
  <si>
    <r>
      <t xml:space="preserve">    </t>
    </r>
    <r>
      <rPr>
        <sz val="11"/>
        <color theme="1"/>
        <rFont val="Calibri"/>
        <family val="2"/>
        <scheme val="minor"/>
      </rPr>
      <t>Note : aujourd’hui le protocole conseillé est celui de la FLCCC car il a été l’objet d’un travail intensif avec des mises à jour régulières.
                 Au départ, ce document ne contenait que le protocole RIFr. Celui-ci est conservé pour comparaison avec celui de la FLCCC.</t>
    </r>
  </si>
  <si>
    <r>
      <t>– Vous voudrez peut-être modifier la valeur de la cellule « Nombre de traitements, protocole RIFr (comme % des participants) » du
   tableau « Achat d’IVM (et d’AZT) » (60 % dans cet example), selon vos désidératas.
   Le calcul du nombre de traitements tant pour le protocole RIFr que pour le protocole FLCCC (voir les 3 cellules concernées dans le
   tableau « Achatd’IVM (et d’AZT) ») est forcément approximatif, notamment parce que cela dépend de comment les protocoles seront suivis.
   Notez que la valeur de cette cellule</t>
    </r>
    <r>
      <rPr>
        <i/>
        <sz val="11"/>
        <color theme="1"/>
        <rFont val="Calibri"/>
        <family val="2"/>
        <scheme val="minor"/>
      </rPr>
      <t xml:space="preserve"> peut dépasser les 100 %.</t>
    </r>
    <r>
      <rPr>
        <sz val="11"/>
        <color theme="1"/>
        <rFont val="Calibri"/>
        <family val="2"/>
        <scheme val="minor"/>
      </rPr>
      <t xml:space="preserve">
   Si vous choisissez le protocole FLCCC (qui a la préférence), ajuster la valeur de la cellule
   « Nombre de traitements, protocole RIFr (comme % des participants) » de telle sorte que les valeurs calculées dans les deux dernières cellules du tableau 
   « Achat IVM et AZT » vous satisfont (les 2 cellules du nombre de traitements selon le protocole FLCCC).</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</si>
</sst>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164" formatCode="#,##0\ &quot;€&quot;"/>
    <numFmt numFmtId="165" formatCode="#,##0.0\ &quot;€&quot;"/>
    <numFmt numFmtId="166" formatCode="#,##0.00\ &quot;€&quot;"/>
    <numFmt numFmtId="167" formatCode="#,##0.000\ &quot;€&quot;"/>
  </numFmts>
  <fonts count="41"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ourier"/>
      <family val="3"/>
    </font>
    <font>
      <b/>
      <sz val="11"/>
      <color rgb="FF0070C0"/>
      <name val="Calibri"/>
      <family val="2"/>
      <scheme val="minor"/>
    </font>
    <font>
      <b/>
      <sz val="11"/>
      <color rgb="FF0070C0"/>
      <name val="Courier"/>
      <family val="3"/>
    </font>
    <font>
      <i/>
      <sz val="11"/>
      <color theme="1"/>
      <name val="Calibri"/>
      <family val="2"/>
      <scheme val="minor"/>
    </font>
    <font>
      <sz val="11"/>
      <name val="Calibri"/>
      <family val="2"/>
      <scheme val="minor"/>
    </font>
    <font>
      <sz val="11"/>
      <name val="Courier"/>
      <family val="3"/>
    </font>
    <font>
      <b/>
      <sz val="11"/>
      <color theme="1"/>
      <name val="Courier"/>
      <family val="3"/>
    </font>
    <font>
      <b/>
      <sz val="12"/>
      <color theme="1"/>
      <name val="Calibri"/>
      <family val="2"/>
      <scheme val="minor"/>
    </font>
    <font>
      <b/>
      <sz val="11"/>
      <color rgb="FFFF0000"/>
      <name val="Courier"/>
      <family val="3"/>
    </font>
    <font>
      <sz val="11"/>
      <color rgb="FFC00000"/>
      <name val="Calibri"/>
      <family val="2"/>
      <scheme val="minor"/>
    </font>
    <font>
      <u/>
      <sz val="9"/>
      <color theme="10"/>
      <name val="Calibri"/>
      <family val="2"/>
      <scheme val="minor"/>
    </font>
    <font>
      <b/>
      <sz val="9"/>
      <color theme="1"/>
      <name val="Calibri"/>
      <family val="2"/>
      <scheme val="minor"/>
    </font>
    <font>
      <b/>
      <sz val="11"/>
      <color theme="4"/>
      <name val="Calibri"/>
      <family val="2"/>
      <scheme val="minor"/>
    </font>
    <font>
      <b/>
      <sz val="11"/>
      <name val="Courier"/>
      <family val="3"/>
    </font>
    <font>
      <i/>
      <sz val="11"/>
      <color rgb="FFFF0000"/>
      <name val="Calibri"/>
      <family val="2"/>
      <scheme val="minor"/>
    </font>
    <font>
      <i/>
      <sz val="11"/>
      <name val="Courier"/>
      <family val="3"/>
    </font>
    <font>
      <b/>
      <i/>
      <sz val="11"/>
      <color theme="1"/>
      <name val="Calibri"/>
      <family val="2"/>
      <scheme val="minor"/>
    </font>
    <font>
      <b/>
      <sz val="10"/>
      <color theme="1"/>
      <name val="Arial Narrow"/>
      <family val="2"/>
    </font>
    <font>
      <sz val="14"/>
      <color theme="1"/>
      <name val="Calibri"/>
      <family val="2"/>
      <scheme val="minor"/>
    </font>
    <font>
      <b/>
      <sz val="16"/>
      <color theme="1"/>
      <name val="Calibri"/>
      <family val="2"/>
      <scheme val="minor"/>
    </font>
    <font>
      <b/>
      <sz val="13"/>
      <color theme="1"/>
      <name val="Calibri"/>
      <family val="2"/>
      <scheme val="minor"/>
    </font>
    <font>
      <b/>
      <sz val="12"/>
      <color rgb="FF0070C0"/>
      <name val="Courier"/>
      <family val="3"/>
    </font>
    <font>
      <b/>
      <sz val="12"/>
      <name val="Courier"/>
      <family val="3"/>
    </font>
    <font>
      <b/>
      <sz val="12"/>
      <color theme="1"/>
      <name val="Courier"/>
      <family val="3"/>
    </font>
    <font>
      <b/>
      <sz val="12"/>
      <color theme="4"/>
      <name val="Courier"/>
      <family val="3"/>
    </font>
    <font>
      <sz val="12"/>
      <color theme="1"/>
      <name val="Courier"/>
      <family val="3"/>
    </font>
    <font>
      <sz val="9"/>
      <color theme="1"/>
      <name val="Calibri"/>
      <family val="2"/>
      <scheme val="minor"/>
    </font>
    <font>
      <u/>
      <sz val="9.5"/>
      <color theme="10"/>
      <name val="Calibri"/>
      <family val="2"/>
      <scheme val="minor"/>
    </font>
    <font>
      <sz val="9.5"/>
      <color theme="1"/>
      <name val="Calibri"/>
      <family val="2"/>
      <scheme val="minor"/>
    </font>
    <font>
      <sz val="12"/>
      <color theme="1"/>
      <name val="Calibri"/>
      <family val="2"/>
      <scheme val="minor"/>
    </font>
    <font>
      <b/>
      <sz val="11"/>
      <name val="Courier New"/>
      <family val="3"/>
    </font>
    <font>
      <sz val="11"/>
      <color theme="1"/>
      <name val="Courier New"/>
      <family val="3"/>
    </font>
    <font>
      <sz val="11"/>
      <name val="Courier New"/>
      <family val="3"/>
    </font>
    <font>
      <sz val="11"/>
      <color rgb="FF0070C0"/>
      <name val="Courier New"/>
      <family val="3"/>
    </font>
    <font>
      <i/>
      <sz val="12"/>
      <color theme="1"/>
      <name val="Calibri"/>
      <family val="2"/>
      <scheme val="minor"/>
    </font>
    <font>
      <sz val="10"/>
      <name val="Calibri"/>
      <family val="2"/>
      <scheme val="minor"/>
    </font>
    <font>
      <b/>
      <sz val="14"/>
      <color rgb="FF0070C0"/>
      <name val="Courier"/>
      <family val="3"/>
    </font>
    <font>
      <sz val="11"/>
      <color theme="1"/>
      <name val="Calibri"/>
      <family val="2"/>
      <scheme val="minor"/>
    </font>
  </fonts>
  <fills count="4">
    <fill>
      <patternFill patternType="none"/>
    </fill>
    <fill>
      <patternFill patternType="gray125"/>
    </fill>
    <fill>
      <patternFill patternType="solid">
        <fgColor rgb="FFFFFFB9"/>
        <bgColor indexed="64"/>
      </patternFill>
    </fill>
    <fill>
      <patternFill patternType="solid">
        <fgColor rgb="FFE5FFFF"/>
        <bgColor indexed="64"/>
      </patternFill>
    </fill>
  </fills>
  <borders count="44">
    <border>
      <left/>
      <right/>
      <top/>
      <bottom/>
      <diagonal/>
    </border>
    <border>
      <left style="medium">
        <color auto="1"/>
      </left>
      <right style="medium">
        <color auto="1"/>
      </right>
      <top style="medium">
        <color auto="1"/>
      </top>
      <bottom style="medium">
        <color auto="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bottom style="thin">
        <color theme="3" tint="-0.2499465926084170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style="medium">
        <color theme="3" tint="-0.24994659260841701"/>
      </left>
      <right/>
      <top style="medium">
        <color theme="3" tint="-0.24994659260841701"/>
      </top>
      <bottom style="medium">
        <color theme="3" tint="-0.24994659260841701"/>
      </bottom>
      <diagonal/>
    </border>
    <border>
      <left/>
      <right/>
      <top style="medium">
        <color theme="3" tint="-0.24994659260841701"/>
      </top>
      <bottom style="medium">
        <color theme="3" tint="-0.24994659260841701"/>
      </bottom>
      <diagonal/>
    </border>
    <border>
      <left/>
      <right style="medium">
        <color theme="3" tint="-0.24994659260841701"/>
      </right>
      <top style="medium">
        <color theme="3" tint="-0.24994659260841701"/>
      </top>
      <bottom style="medium">
        <color theme="3" tint="-0.24994659260841701"/>
      </bottom>
      <diagonal/>
    </border>
    <border>
      <left/>
      <right style="medium">
        <color auto="1"/>
      </right>
      <top/>
      <bottom/>
      <diagonal/>
    </border>
    <border>
      <left style="medium">
        <color theme="3" tint="-0.24994659260841701"/>
      </left>
      <right style="thin">
        <color theme="3" tint="-0.24994659260841701"/>
      </right>
      <top style="medium">
        <color theme="3" tint="-0.24994659260841701"/>
      </top>
      <bottom style="thin">
        <color theme="3" tint="-0.24994659260841701"/>
      </bottom>
      <diagonal/>
    </border>
    <border>
      <left style="thin">
        <color theme="3" tint="-0.24994659260841701"/>
      </left>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style="medium">
        <color theme="3" tint="-0.24994659260841701"/>
      </left>
      <right style="thin">
        <color theme="3" tint="-0.24994659260841701"/>
      </right>
      <top/>
      <bottom style="thin">
        <color theme="3" tint="-0.24994659260841701"/>
      </bottom>
      <diagonal/>
    </border>
    <border>
      <left style="mediumDashed">
        <color theme="3" tint="-0.24994659260841701"/>
      </left>
      <right style="medium">
        <color theme="3" tint="-0.24994659260841701"/>
      </right>
      <top style="medium">
        <color theme="3" tint="-0.24994659260841701"/>
      </top>
      <bottom style="medium">
        <color theme="3" tint="-0.24994659260841701"/>
      </bottom>
      <diagonal/>
    </border>
    <border>
      <left style="mediumDashed">
        <color theme="3" tint="-0.24994659260841701"/>
      </left>
      <right style="medium">
        <color theme="3" tint="-0.24994659260841701"/>
      </right>
      <top/>
      <bottom style="thin">
        <color theme="3" tint="-0.24994659260841701"/>
      </bottom>
      <diagonal/>
    </border>
    <border>
      <left style="mediumDashed">
        <color theme="3" tint="-0.24994659260841701"/>
      </left>
      <right style="medium">
        <color theme="3" tint="-0.24994659260841701"/>
      </right>
      <top style="thin">
        <color theme="3" tint="-0.24994659260841701"/>
      </top>
      <bottom style="thin">
        <color theme="3" tint="-0.24994659260841701"/>
      </bottom>
      <diagonal/>
    </border>
    <border>
      <left style="mediumDashed">
        <color theme="3" tint="-0.24994659260841701"/>
      </left>
      <right style="medium">
        <color theme="3" tint="-0.24994659260841701"/>
      </right>
      <top/>
      <bottom style="medium">
        <color theme="3" tint="-0.24994659260841701"/>
      </bottom>
      <diagonal/>
    </border>
    <border>
      <left/>
      <right style="medium">
        <color theme="3" tint="-0.24994659260841701"/>
      </right>
      <top style="medium">
        <color theme="3" tint="-0.24994659260841701"/>
      </top>
      <bottom style="thin">
        <color theme="3" tint="-0.24994659260841701"/>
      </bottom>
      <diagonal/>
    </border>
    <border>
      <left/>
      <right style="medium">
        <color theme="3" tint="-0.24994659260841701"/>
      </right>
      <top style="thin">
        <color theme="3" tint="-0.24994659260841701"/>
      </top>
      <bottom style="thin">
        <color theme="3" tint="-0.24994659260841701"/>
      </bottom>
      <diagonal/>
    </border>
    <border>
      <left style="thin">
        <color theme="3" tint="-0.24994659260841701"/>
      </left>
      <right style="medium">
        <color theme="3" tint="-0.24994659260841701"/>
      </right>
      <top style="medium">
        <color theme="3" tint="-0.24994659260841701"/>
      </top>
      <bottom style="thin">
        <color theme="3" tint="-0.24994659260841701"/>
      </bottom>
      <diagonal/>
    </border>
    <border>
      <left/>
      <right style="thin">
        <color theme="3" tint="-0.24994659260841701"/>
      </right>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medium">
        <color theme="3" tint="-0.24994659260841701"/>
      </right>
      <top style="thin">
        <color theme="3" tint="-0.24994659260841701"/>
      </top>
      <bottom style="thin">
        <color theme="3" tint="-0.24994659260841701"/>
      </bottom>
      <diagonal/>
    </border>
    <border>
      <left style="medium">
        <color auto="1"/>
      </left>
      <right style="medium">
        <color auto="1"/>
      </right>
      <top style="thick">
        <color auto="1"/>
      </top>
      <bottom style="thick">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ck">
        <color auto="1"/>
      </bottom>
      <diagonal/>
    </border>
    <border>
      <left style="mediumDashed">
        <color theme="3" tint="-0.24994659260841701"/>
      </left>
      <right style="thin">
        <color theme="3" tint="-0.24994659260841701"/>
      </right>
      <top style="medium">
        <color theme="3" tint="-0.24994659260841701"/>
      </top>
      <bottom style="thin">
        <color theme="3" tint="-0.24994659260841701"/>
      </bottom>
      <diagonal/>
    </border>
    <border>
      <left style="mediumDashed">
        <color theme="3" tint="-0.24994659260841701"/>
      </left>
      <right style="thin">
        <color theme="3" tint="-0.24994659260841701"/>
      </right>
      <top/>
      <bottom style="thin">
        <color theme="3" tint="-0.24994659260841701"/>
      </bottom>
      <diagonal/>
    </border>
    <border>
      <left/>
      <right style="mediumDashed">
        <color theme="3" tint="-0.24994659260841701"/>
      </right>
      <top style="medium">
        <color theme="3" tint="-0.24994659260841701"/>
      </top>
      <bottom style="medium">
        <color theme="3" tint="-0.24994659260841701"/>
      </bottom>
      <diagonal/>
    </border>
    <border>
      <left style="thin">
        <color auto="1"/>
      </left>
      <right style="thin">
        <color auto="1"/>
      </right>
      <top style="thin">
        <color auto="1"/>
      </top>
      <bottom style="thin">
        <color auto="1"/>
      </bottom>
      <diagonal/>
    </border>
    <border>
      <left style="dashed">
        <color auto="1"/>
      </left>
      <right style="dashed">
        <color auto="1"/>
      </right>
      <top style="dashed">
        <color auto="1"/>
      </top>
      <bottom style="dashed">
        <color auto="1"/>
      </bottom>
      <diagonal/>
    </border>
    <border>
      <left/>
      <right/>
      <top/>
      <bottom style="medium">
        <color auto="1"/>
      </bottom>
      <diagonal/>
    </border>
    <border>
      <left/>
      <right style="medium">
        <color auto="1"/>
      </right>
      <top style="medium">
        <color auto="1"/>
      </top>
      <bottom style="medium">
        <color auto="1"/>
      </bottom>
      <diagonal/>
    </border>
    <border>
      <left style="medium">
        <color theme="3" tint="-0.24994659260841701"/>
      </left>
      <right style="medium">
        <color theme="3" tint="-0.24994659260841701"/>
      </right>
      <top/>
      <bottom style="medium">
        <color theme="3" tint="-0.24994659260841701"/>
      </bottom>
      <diagonal/>
    </border>
  </borders>
  <cellStyleXfs count="2">
    <xf numFmtId="0" fontId="0" fillId="0" borderId="0"/>
    <xf numFmtId="0" fontId="2" fillId="0" borderId="0" applyNumberFormat="0" applyFill="0" applyBorder="0" applyAlignment="0" applyProtection="0"/>
  </cellStyleXfs>
  <cellXfs count="199">
    <xf numFmtId="0" fontId="0" fillId="0" borderId="0" xfId="0"/>
    <xf numFmtId="0" fontId="1" fillId="0" borderId="0" xfId="0" applyFont="1" applyAlignment="1">
      <alignment horizontal="center"/>
    </xf>
    <xf numFmtId="0" fontId="3" fillId="0" borderId="0" xfId="0" applyFont="1"/>
    <xf numFmtId="0" fontId="0" fillId="0" borderId="0" xfId="0" applyFont="1" applyAlignment="1">
      <alignment horizontal="right"/>
    </xf>
    <xf numFmtId="0" fontId="0" fillId="0" borderId="0" xfId="0" applyFont="1" applyAlignment="1">
      <alignment horizontal="left"/>
    </xf>
    <xf numFmtId="0" fontId="0" fillId="0" borderId="0" xfId="0" applyAlignment="1">
      <alignment horizontal="left"/>
    </xf>
    <xf numFmtId="0" fontId="1" fillId="0" borderId="0" xfId="0" applyFont="1"/>
    <xf numFmtId="0" fontId="6" fillId="0" borderId="0" xfId="0" applyFont="1"/>
    <xf numFmtId="0" fontId="0" fillId="0" borderId="0" xfId="0" applyFont="1"/>
    <xf numFmtId="0" fontId="11" fillId="0" borderId="0" xfId="0" applyFont="1"/>
    <xf numFmtId="0" fontId="0" fillId="0" borderId="0" xfId="0" applyAlignment="1">
      <alignment horizontal="left" vertical="center" indent="1"/>
    </xf>
    <xf numFmtId="6" fontId="11" fillId="0" borderId="0" xfId="0" applyNumberFormat="1" applyFont="1"/>
    <xf numFmtId="49" fontId="0" fillId="0" borderId="0" xfId="0" applyNumberFormat="1" applyAlignment="1"/>
    <xf numFmtId="49" fontId="7" fillId="0" borderId="0" xfId="0" applyNumberFormat="1" applyFont="1" applyFill="1" applyAlignment="1">
      <alignment horizontal="left"/>
    </xf>
    <xf numFmtId="0" fontId="14" fillId="0" borderId="0" xfId="0" applyFont="1"/>
    <xf numFmtId="164" fontId="9" fillId="0" borderId="0" xfId="0" applyNumberFormat="1" applyFont="1" applyFill="1"/>
    <xf numFmtId="0" fontId="0" fillId="0" borderId="0" xfId="0" applyFill="1"/>
    <xf numFmtId="165" fontId="9" fillId="0" borderId="0" xfId="0" applyNumberFormat="1" applyFont="1" applyFill="1"/>
    <xf numFmtId="0" fontId="0" fillId="0" borderId="0" xfId="0" applyFont="1" applyAlignment="1">
      <alignment horizontal="left" vertical="center" indent="1"/>
    </xf>
    <xf numFmtId="0" fontId="17" fillId="0" borderId="0" xfId="0" applyFont="1" applyAlignment="1">
      <alignment horizontal="right"/>
    </xf>
    <xf numFmtId="0" fontId="10" fillId="0" borderId="0" xfId="0" applyFont="1" applyFill="1"/>
    <xf numFmtId="165" fontId="1" fillId="0" borderId="0" xfId="0" applyNumberFormat="1" applyFont="1" applyFill="1" applyAlignment="1">
      <alignment horizontal="left"/>
    </xf>
    <xf numFmtId="0" fontId="15" fillId="0" borderId="0" xfId="0" applyFont="1" applyFill="1"/>
    <xf numFmtId="0" fontId="6" fillId="0" borderId="0" xfId="0" applyNumberFormat="1" applyFont="1" applyFill="1" applyAlignment="1">
      <alignment horizontal="left"/>
    </xf>
    <xf numFmtId="0" fontId="19" fillId="0" borderId="0" xfId="0" applyFont="1"/>
    <xf numFmtId="0" fontId="12" fillId="0" borderId="0" xfId="0" applyFont="1" applyFill="1" applyAlignment="1">
      <alignment horizontal="centerContinuous" vertical="distributed" wrapText="1"/>
    </xf>
    <xf numFmtId="49" fontId="0" fillId="0" borderId="1" xfId="0" applyNumberFormat="1" applyFont="1" applyBorder="1" applyAlignment="1">
      <alignment horizontal="centerContinuous" vertical="center" wrapText="1"/>
    </xf>
    <xf numFmtId="49" fontId="1" fillId="0" borderId="1" xfId="0" applyNumberFormat="1" applyFont="1" applyBorder="1" applyAlignment="1">
      <alignment horizontal="center" vertical="center" wrapText="1"/>
    </xf>
    <xf numFmtId="49" fontId="1" fillId="0" borderId="1" xfId="0" applyNumberFormat="1" applyFont="1" applyFill="1" applyBorder="1" applyAlignment="1">
      <alignment horizontal="centerContinuous" vertical="center" wrapText="1"/>
    </xf>
    <xf numFmtId="49" fontId="0" fillId="0" borderId="1" xfId="0" applyNumberFormat="1" applyBorder="1" applyAlignment="1">
      <alignment horizontal="centerContinuous" vertical="center" wrapText="1"/>
    </xf>
    <xf numFmtId="0" fontId="0" fillId="0" borderId="1" xfId="0" applyBorder="1" applyAlignment="1">
      <alignment horizontal="centerContinuous" vertical="center" wrapText="1"/>
    </xf>
    <xf numFmtId="49" fontId="0" fillId="0" borderId="0" xfId="0" applyNumberFormat="1" applyFont="1" applyBorder="1" applyAlignment="1">
      <alignment horizontal="centerContinuous" vertical="center" wrapText="1"/>
    </xf>
    <xf numFmtId="0" fontId="0" fillId="0" borderId="0" xfId="0" applyFont="1" applyFill="1" applyBorder="1" applyAlignment="1">
      <alignment horizontal="left"/>
    </xf>
    <xf numFmtId="49" fontId="1" fillId="0" borderId="0" xfId="0" applyNumberFormat="1" applyFont="1" applyAlignment="1">
      <alignment vertical="center" wrapText="1"/>
    </xf>
    <xf numFmtId="0" fontId="8" fillId="0" borderId="0" xfId="0" applyFont="1" applyFill="1" applyBorder="1"/>
    <xf numFmtId="0" fontId="21" fillId="0" borderId="0" xfId="0" applyFont="1"/>
    <xf numFmtId="0" fontId="10" fillId="0" borderId="0" xfId="0" applyFont="1"/>
    <xf numFmtId="0" fontId="15" fillId="0" borderId="0" xfId="0" applyNumberFormat="1" applyFont="1" applyFill="1" applyBorder="1"/>
    <xf numFmtId="0" fontId="15" fillId="0" borderId="0" xfId="0" applyFont="1" applyFill="1" applyBorder="1"/>
    <xf numFmtId="0" fontId="0" fillId="0" borderId="0" xfId="0" applyFill="1" applyBorder="1"/>
    <xf numFmtId="0" fontId="1" fillId="0" borderId="0" xfId="0" applyFont="1" applyBorder="1" applyAlignment="1">
      <alignment horizontal="center"/>
    </xf>
    <xf numFmtId="0" fontId="10" fillId="0" borderId="0" xfId="0" applyFont="1" applyBorder="1" applyAlignment="1">
      <alignment horizontal="center"/>
    </xf>
    <xf numFmtId="0" fontId="0" fillId="0" borderId="0" xfId="0" applyBorder="1"/>
    <xf numFmtId="0" fontId="7" fillId="0" borderId="1" xfId="0" applyFont="1" applyBorder="1"/>
    <xf numFmtId="0" fontId="18" fillId="0" borderId="1" xfId="0" applyFont="1" applyFill="1" applyBorder="1"/>
    <xf numFmtId="0" fontId="16" fillId="0" borderId="1" xfId="0" applyFont="1" applyFill="1" applyBorder="1"/>
    <xf numFmtId="0" fontId="8" fillId="0" borderId="1" xfId="0" applyFont="1" applyFill="1" applyBorder="1"/>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Continuous" vertical="center" wrapText="1"/>
    </xf>
    <xf numFmtId="0" fontId="20" fillId="0" borderId="13" xfId="0" applyFont="1" applyBorder="1" applyAlignment="1">
      <alignment horizontal="centerContinuous" vertical="center" wrapText="1"/>
    </xf>
    <xf numFmtId="0" fontId="20" fillId="0" borderId="14" xfId="0" applyFont="1" applyBorder="1" applyAlignment="1">
      <alignment horizontal="centerContinuous" vertical="center" wrapText="1"/>
    </xf>
    <xf numFmtId="0" fontId="22" fillId="0" borderId="0" xfId="0" applyFont="1"/>
    <xf numFmtId="0" fontId="22" fillId="0" borderId="0" xfId="0" applyFont="1" applyBorder="1"/>
    <xf numFmtId="0" fontId="22" fillId="0" borderId="0" xfId="0" applyFont="1" applyFill="1"/>
    <xf numFmtId="0" fontId="22" fillId="0" borderId="0" xfId="0" applyFont="1" applyFill="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3" fillId="0" borderId="1" xfId="0" applyFont="1" applyBorder="1"/>
    <xf numFmtId="0" fontId="3" fillId="0" borderId="0" xfId="0" applyFont="1" applyBorder="1"/>
    <xf numFmtId="0" fontId="23" fillId="0" borderId="0" xfId="0" applyFont="1"/>
    <xf numFmtId="0" fontId="0" fillId="0" borderId="0" xfId="0"/>
    <xf numFmtId="0" fontId="2" fillId="0" borderId="0" xfId="1"/>
    <xf numFmtId="0" fontId="1" fillId="0" borderId="0" xfId="0" applyFont="1"/>
    <xf numFmtId="0" fontId="0" fillId="0" borderId="0" xfId="0" applyFont="1"/>
    <xf numFmtId="0" fontId="13" fillId="0" borderId="0" xfId="1" applyFont="1" applyAlignment="1">
      <alignment vertical="center"/>
    </xf>
    <xf numFmtId="49" fontId="0" fillId="0" borderId="0" xfId="0" applyNumberFormat="1" applyAlignment="1"/>
    <xf numFmtId="0" fontId="0" fillId="0" borderId="0" xfId="0" applyFont="1" applyFill="1" applyBorder="1"/>
    <xf numFmtId="0" fontId="22" fillId="0" borderId="0" xfId="0" applyFont="1"/>
    <xf numFmtId="0" fontId="3" fillId="0" borderId="17" xfId="0" applyFont="1" applyBorder="1"/>
    <xf numFmtId="0" fontId="3" fillId="0" borderId="18" xfId="0" applyFont="1" applyBorder="1"/>
    <xf numFmtId="0" fontId="20" fillId="0" borderId="10" xfId="0" applyFont="1" applyBorder="1" applyAlignment="1">
      <alignment horizontal="center" vertical="center" wrapText="1"/>
    </xf>
    <xf numFmtId="0" fontId="3" fillId="0" borderId="21" xfId="0" applyFont="1" applyBorder="1"/>
    <xf numFmtId="0" fontId="3" fillId="0" borderId="22" xfId="0" applyFont="1" applyBorder="1"/>
    <xf numFmtId="0" fontId="20" fillId="0" borderId="23" xfId="0" applyFont="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4" fillId="0" borderId="3" xfId="0" applyFont="1" applyFill="1" applyBorder="1"/>
    <xf numFmtId="0" fontId="4" fillId="0" borderId="2" xfId="0" applyFont="1" applyFill="1" applyBorder="1"/>
    <xf numFmtId="0" fontId="15" fillId="0" borderId="4" xfId="0" applyNumberFormat="1" applyFont="1" applyFill="1" applyBorder="1" applyAlignment="1">
      <alignment horizontal="left" vertical="center"/>
    </xf>
    <xf numFmtId="0" fontId="0" fillId="0" borderId="5" xfId="0" applyFill="1" applyBorder="1" applyAlignment="1">
      <alignment horizontal="center"/>
    </xf>
    <xf numFmtId="0" fontId="15" fillId="0" borderId="6" xfId="0" applyFont="1" applyFill="1" applyBorder="1"/>
    <xf numFmtId="0" fontId="3" fillId="0" borderId="27" xfId="0" applyFont="1" applyBorder="1"/>
    <xf numFmtId="0" fontId="3" fillId="0" borderId="28" xfId="0" applyFont="1" applyBorder="1"/>
    <xf numFmtId="0" fontId="5" fillId="0" borderId="26" xfId="0" applyFont="1" applyFill="1" applyBorder="1"/>
    <xf numFmtId="0" fontId="5" fillId="0" borderId="29" xfId="0" applyFont="1" applyFill="1" applyBorder="1"/>
    <xf numFmtId="49" fontId="0" fillId="0" borderId="31" xfId="0" applyNumberFormat="1" applyFont="1" applyBorder="1" applyAlignment="1">
      <alignment horizontal="centerContinuous" vertical="center" wrapText="1"/>
    </xf>
    <xf numFmtId="49" fontId="0" fillId="0" borderId="30" xfId="0" applyNumberFormat="1" applyFont="1" applyBorder="1" applyAlignment="1">
      <alignment horizontal="centerContinuous" vertical="center" wrapText="1"/>
    </xf>
    <xf numFmtId="0" fontId="20" fillId="3" borderId="7"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3" fillId="3" borderId="16" xfId="0" applyFont="1" applyFill="1" applyBorder="1"/>
    <xf numFmtId="0" fontId="3" fillId="3" borderId="17" xfId="0" applyFont="1" applyFill="1" applyBorder="1"/>
    <xf numFmtId="1" fontId="3" fillId="3" borderId="24" xfId="0" applyNumberFormat="1" applyFont="1" applyFill="1" applyBorder="1"/>
    <xf numFmtId="0" fontId="3" fillId="3" borderId="19" xfId="0" applyFont="1" applyFill="1" applyBorder="1"/>
    <xf numFmtId="0" fontId="3" fillId="3" borderId="18" xfId="0" applyFont="1" applyFill="1" applyBorder="1"/>
    <xf numFmtId="1" fontId="3" fillId="3" borderId="25" xfId="0" applyNumberFormat="1" applyFont="1" applyFill="1" applyBorder="1"/>
    <xf numFmtId="0" fontId="25" fillId="0" borderId="1" xfId="0" applyFont="1" applyFill="1" applyBorder="1" applyAlignment="1">
      <alignment horizontal="right" vertical="center"/>
    </xf>
    <xf numFmtId="0" fontId="26" fillId="0" borderId="31" xfId="0" applyFont="1" applyBorder="1" applyAlignment="1">
      <alignment horizontal="right" vertical="center"/>
    </xf>
    <xf numFmtId="0" fontId="26" fillId="0" borderId="30" xfId="0" applyFont="1" applyBorder="1" applyAlignment="1">
      <alignment horizontal="right" vertical="center"/>
    </xf>
    <xf numFmtId="1" fontId="26" fillId="3" borderId="34" xfId="0" applyNumberFormat="1" applyFont="1" applyFill="1" applyBorder="1" applyAlignment="1">
      <alignment horizontal="right" vertical="center"/>
    </xf>
    <xf numFmtId="1" fontId="24" fillId="0" borderId="1" xfId="0" applyNumberFormat="1" applyFont="1" applyFill="1" applyBorder="1"/>
    <xf numFmtId="165" fontId="25" fillId="0" borderId="1" xfId="0" applyNumberFormat="1" applyFont="1" applyFill="1" applyBorder="1"/>
    <xf numFmtId="0" fontId="24" fillId="0" borderId="1" xfId="0" applyFont="1" applyFill="1" applyBorder="1"/>
    <xf numFmtId="166" fontId="27" fillId="0" borderId="1" xfId="0" applyNumberFormat="1" applyFont="1" applyFill="1" applyBorder="1" applyAlignment="1">
      <alignment horizontal="right"/>
    </xf>
    <xf numFmtId="166" fontId="28" fillId="0" borderId="1" xfId="0" applyNumberFormat="1" applyFont="1" applyFill="1" applyBorder="1"/>
    <xf numFmtId="166" fontId="26" fillId="0" borderId="1" xfId="0" applyNumberFormat="1" applyFont="1" applyFill="1" applyBorder="1" applyAlignment="1">
      <alignment horizontal="right"/>
    </xf>
    <xf numFmtId="166" fontId="26" fillId="0" borderId="1" xfId="0" applyNumberFormat="1" applyFont="1" applyFill="1" applyBorder="1"/>
    <xf numFmtId="166" fontId="26" fillId="2" borderId="1" xfId="0" applyNumberFormat="1" applyFont="1" applyFill="1" applyBorder="1" applyAlignment="1">
      <alignment horizontal="right"/>
    </xf>
    <xf numFmtId="166" fontId="26" fillId="2" borderId="1" xfId="0" applyNumberFormat="1" applyFont="1" applyFill="1" applyBorder="1"/>
    <xf numFmtId="0" fontId="22" fillId="0" borderId="0" xfId="0" applyNumberFormat="1" applyFont="1" applyFill="1" applyAlignment="1">
      <alignment horizontal="left"/>
    </xf>
    <xf numFmtId="0" fontId="2" fillId="0" borderId="0" xfId="1" applyFont="1"/>
    <xf numFmtId="0" fontId="29" fillId="0" borderId="0" xfId="0" applyFont="1"/>
    <xf numFmtId="0" fontId="30" fillId="0" borderId="0" xfId="1" applyFont="1"/>
    <xf numFmtId="0" fontId="31" fillId="0" borderId="0" xfId="0" applyFont="1"/>
    <xf numFmtId="0" fontId="0" fillId="0" borderId="0" xfId="0" applyAlignment="1"/>
    <xf numFmtId="1" fontId="26" fillId="0" borderId="35" xfId="0" applyNumberFormat="1" applyFont="1" applyBorder="1"/>
    <xf numFmtId="0" fontId="0" fillId="0" borderId="15" xfId="0" applyBorder="1" applyAlignment="1">
      <alignment wrapText="1"/>
    </xf>
    <xf numFmtId="1" fontId="3" fillId="3" borderId="36" xfId="0" applyNumberFormat="1" applyFont="1" applyFill="1" applyBorder="1"/>
    <xf numFmtId="1" fontId="3" fillId="3" borderId="37" xfId="0" applyNumberFormat="1" applyFont="1" applyFill="1" applyBorder="1"/>
    <xf numFmtId="166" fontId="9" fillId="2" borderId="1" xfId="0" applyNumberFormat="1" applyFont="1" applyFill="1" applyBorder="1" applyAlignment="1">
      <alignment horizontal="right"/>
    </xf>
    <xf numFmtId="166" fontId="9" fillId="2" borderId="1" xfId="0" applyNumberFormat="1" applyFont="1" applyFill="1" applyBorder="1" applyAlignment="1">
      <alignment horizontal="right" vertical="center"/>
    </xf>
    <xf numFmtId="0" fontId="9" fillId="2" borderId="1" xfId="0" applyFont="1" applyFill="1" applyBorder="1" applyAlignment="1">
      <alignment horizontal="right"/>
    </xf>
    <xf numFmtId="1" fontId="9" fillId="2" borderId="1" xfId="0" applyNumberFormat="1" applyFont="1" applyFill="1" applyBorder="1" applyAlignment="1">
      <alignment horizontal="right"/>
    </xf>
    <xf numFmtId="0" fontId="28" fillId="0" borderId="0" xfId="0" applyFont="1"/>
    <xf numFmtId="0" fontId="32" fillId="0" borderId="0" xfId="0" applyFont="1"/>
    <xf numFmtId="0" fontId="13" fillId="0" borderId="0" xfId="1" applyFont="1"/>
    <xf numFmtId="49" fontId="1" fillId="0" borderId="39" xfId="0" applyNumberFormat="1" applyFont="1" applyBorder="1" applyAlignment="1">
      <alignment horizontal="center" wrapText="1"/>
    </xf>
    <xf numFmtId="0" fontId="0" fillId="0" borderId="39" xfId="0" applyBorder="1"/>
    <xf numFmtId="0" fontId="0" fillId="0" borderId="39" xfId="0" applyBorder="1" applyAlignment="1">
      <alignment wrapText="1"/>
    </xf>
    <xf numFmtId="166" fontId="0" fillId="0" borderId="39" xfId="0" applyNumberFormat="1" applyBorder="1"/>
    <xf numFmtId="1" fontId="0" fillId="0" borderId="39" xfId="0" applyNumberFormat="1" applyBorder="1"/>
    <xf numFmtId="0" fontId="4" fillId="0" borderId="0" xfId="0" applyFont="1" applyFill="1" applyBorder="1"/>
    <xf numFmtId="0" fontId="5" fillId="0" borderId="0" xfId="0" applyFont="1" applyFill="1" applyBorder="1"/>
    <xf numFmtId="0" fontId="34" fillId="0" borderId="0" xfId="0" applyFont="1"/>
    <xf numFmtId="0" fontId="3" fillId="0" borderId="0" xfId="0" applyFont="1" applyFill="1" applyBorder="1"/>
    <xf numFmtId="1" fontId="3" fillId="0" borderId="0" xfId="0" applyNumberFormat="1" applyFont="1" applyFill="1" applyBorder="1"/>
    <xf numFmtId="1" fontId="34" fillId="0" borderId="40" xfId="0" applyNumberFormat="1" applyFont="1" applyBorder="1"/>
    <xf numFmtId="0" fontId="35" fillId="0" borderId="40" xfId="0" applyFont="1" applyFill="1" applyBorder="1"/>
    <xf numFmtId="1" fontId="36" fillId="0" borderId="40" xfId="0" applyNumberFormat="1" applyFont="1" applyFill="1" applyBorder="1"/>
    <xf numFmtId="1" fontId="34" fillId="0" borderId="40" xfId="0" applyNumberFormat="1" applyFont="1" applyFill="1" applyBorder="1"/>
    <xf numFmtId="0" fontId="33" fillId="0" borderId="40" xfId="0" applyFont="1" applyFill="1" applyBorder="1"/>
    <xf numFmtId="1" fontId="35" fillId="0" borderId="40" xfId="0" applyNumberFormat="1" applyFont="1" applyFill="1" applyBorder="1"/>
    <xf numFmtId="0" fontId="34" fillId="0" borderId="40" xfId="0" applyFont="1" applyBorder="1"/>
    <xf numFmtId="0" fontId="37" fillId="0" borderId="0" xfId="0" applyFont="1"/>
    <xf numFmtId="0" fontId="38" fillId="0" borderId="1" xfId="0" applyFont="1" applyFill="1" applyBorder="1" applyAlignment="1">
      <alignment vertical="center"/>
    </xf>
    <xf numFmtId="165" fontId="16" fillId="0" borderId="1" xfId="0" applyNumberFormat="1" applyFont="1" applyFill="1" applyBorder="1" applyAlignment="1">
      <alignment vertical="center"/>
    </xf>
    <xf numFmtId="165" fontId="8" fillId="0" borderId="1" xfId="0" applyNumberFormat="1" applyFont="1" applyFill="1" applyBorder="1" applyAlignment="1">
      <alignment vertical="center"/>
    </xf>
    <xf numFmtId="0" fontId="1" fillId="0" borderId="1" xfId="0" applyFont="1" applyBorder="1" applyAlignment="1">
      <alignment horizontal="center" vertical="center" wrapText="1"/>
    </xf>
    <xf numFmtId="49" fontId="7" fillId="0" borderId="41" xfId="0" applyNumberFormat="1" applyFont="1" applyFill="1" applyBorder="1" applyAlignment="1">
      <alignment horizontal="centerContinuous" wrapText="1"/>
    </xf>
    <xf numFmtId="0" fontId="38" fillId="0" borderId="42" xfId="0" applyFont="1" applyFill="1" applyBorder="1" applyAlignment="1">
      <alignment vertical="center" wrapText="1"/>
    </xf>
    <xf numFmtId="0" fontId="18" fillId="0" borderId="33" xfId="0" applyFont="1" applyFill="1" applyBorder="1" applyAlignment="1">
      <alignment horizontal="centerContinuous" vertical="distributed" wrapText="1"/>
    </xf>
    <xf numFmtId="49" fontId="0" fillId="0" borderId="0" xfId="0" applyNumberFormat="1" applyAlignment="1"/>
    <xf numFmtId="0" fontId="0" fillId="0" borderId="0" xfId="0" applyFont="1" applyFill="1" applyAlignment="1">
      <alignment horizontal="lef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166" fontId="25" fillId="0" borderId="1" xfId="0" applyNumberFormat="1" applyFont="1" applyFill="1" applyBorder="1"/>
    <xf numFmtId="167" fontId="25" fillId="0" borderId="1" xfId="0" applyNumberFormat="1" applyFont="1" applyFill="1" applyBorder="1"/>
    <xf numFmtId="0" fontId="6" fillId="0" borderId="0" xfId="0" applyFont="1" applyAlignment="1">
      <alignment horizontal="centerContinuous"/>
    </xf>
    <xf numFmtId="0" fontId="0" fillId="0" borderId="0" xfId="0" applyAlignment="1">
      <alignment horizontal="centerContinuous"/>
    </xf>
    <xf numFmtId="0" fontId="20" fillId="0" borderId="43" xfId="0" applyFont="1" applyBorder="1" applyAlignment="1">
      <alignment horizontal="center" vertical="center" wrapText="1"/>
    </xf>
    <xf numFmtId="9" fontId="39" fillId="0" borderId="1" xfId="0" applyNumberFormat="1" applyFont="1" applyFill="1" applyBorder="1" applyAlignment="1">
      <alignment horizontal="right" vertical="center"/>
    </xf>
    <xf numFmtId="0" fontId="15" fillId="0" borderId="39" xfId="0" applyFont="1" applyFill="1" applyBorder="1"/>
    <xf numFmtId="0" fontId="6" fillId="0" borderId="0" xfId="0" applyFont="1" applyFill="1"/>
    <xf numFmtId="49" fontId="0" fillId="0" borderId="0" xfId="0" applyNumberFormat="1" applyFont="1" applyAlignment="1">
      <alignment wrapText="1"/>
    </xf>
    <xf numFmtId="49" fontId="0" fillId="0" borderId="0" xfId="0" applyNumberFormat="1" applyAlignment="1"/>
    <xf numFmtId="49" fontId="0" fillId="3" borderId="32" xfId="0" applyNumberFormat="1" applyFont="1" applyFill="1" applyBorder="1" applyAlignment="1">
      <alignment horizontal="center" vertical="center" wrapText="1"/>
    </xf>
    <xf numFmtId="49" fontId="0" fillId="3" borderId="33" xfId="0" applyNumberFormat="1" applyFont="1" applyFill="1" applyBorder="1" applyAlignment="1">
      <alignment horizontal="center" vertical="center" wrapText="1"/>
    </xf>
    <xf numFmtId="49" fontId="6" fillId="0" borderId="0" xfId="0" applyNumberFormat="1" applyFont="1" applyFill="1" applyAlignment="1">
      <alignment vertical="center" wrapText="1"/>
    </xf>
    <xf numFmtId="0" fontId="0" fillId="0" borderId="0" xfId="0" applyAlignment="1">
      <alignment wrapText="1"/>
    </xf>
    <xf numFmtId="49" fontId="20" fillId="3" borderId="12" xfId="0" applyNumberFormat="1" applyFont="1" applyFill="1" applyBorder="1" applyAlignment="1">
      <alignment horizontal="center" vertical="center" wrapText="1"/>
    </xf>
    <xf numFmtId="49" fontId="20" fillId="3" borderId="13" xfId="0" applyNumberFormat="1" applyFont="1" applyFill="1" applyBorder="1" applyAlignment="1">
      <alignment horizontal="center" vertical="center" wrapText="1"/>
    </xf>
    <xf numFmtId="49" fontId="20" fillId="3" borderId="14" xfId="0" applyNumberFormat="1"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0" fillId="0" borderId="0" xfId="0" applyAlignment="1">
      <alignment vertical="top"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0" fillId="0" borderId="0" xfId="0" applyAlignment="1">
      <alignment horizontal="left" vertical="center" wrapText="1"/>
    </xf>
    <xf numFmtId="49" fontId="0" fillId="0" borderId="0" xfId="0" applyNumberFormat="1" applyAlignment="1">
      <alignment wrapText="1"/>
    </xf>
    <xf numFmtId="0" fontId="0" fillId="0" borderId="0" xfId="0" applyAlignment="1"/>
    <xf numFmtId="49" fontId="7" fillId="0" borderId="0" xfId="0" applyNumberFormat="1" applyFont="1" applyFill="1" applyAlignment="1">
      <alignment horizontal="center" vertical="distributed" wrapText="1"/>
    </xf>
    <xf numFmtId="49" fontId="7" fillId="0" borderId="15" xfId="0" applyNumberFormat="1" applyFont="1" applyFill="1" applyBorder="1" applyAlignment="1">
      <alignment horizontal="center" vertical="distributed"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6" fillId="0" borderId="0" xfId="0" applyFont="1" applyAlignment="1">
      <alignment horizontal="left" vertical="top"/>
    </xf>
    <xf numFmtId="0" fontId="0" fillId="0" borderId="0" xfId="0" applyFont="1" applyBorder="1"/>
    <xf numFmtId="0" fontId="6" fillId="0" borderId="0" xfId="0" applyFont="1" applyBorder="1"/>
    <xf numFmtId="49" fontId="0" fillId="0" borderId="0" xfId="0" applyNumberFormat="1" applyFont="1" applyFill="1" applyAlignment="1">
      <alignment horizontal="left" vertical="center" wrapText="1"/>
    </xf>
    <xf numFmtId="0" fontId="0" fillId="0" borderId="0" xfId="0" applyAlignment="1">
      <alignment vertical="center" wrapText="1"/>
    </xf>
    <xf numFmtId="0" fontId="0" fillId="0" borderId="0" xfId="0" applyAlignment="1">
      <alignment vertical="center"/>
    </xf>
  </cellXfs>
  <cellStyles count="2">
    <cellStyle name="Lien hypertexte" xfId="1" builtinId="8"/>
    <cellStyle name="Normal" xfId="0" builtinId="0"/>
  </cellStyles>
  <dxfs count="0"/>
  <tableStyles count="0" defaultTableStyle="TableStyleMedium2" defaultPivotStyle="PivotStyleLight16"/>
  <colors>
    <mruColors>
      <color rgb="FFE5FFFF"/>
      <color rgb="FFF3FFFF"/>
      <color rgb="FFC9FFFF"/>
      <color rgb="FFFFFFB9"/>
      <color rgb="FFF5F5F5"/>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iege.decroissance.be/doc/divers/covid-19/analyses/scientifiques-medicales/Mortalite-du-covid_Comorbidites_sept2021.pdf" TargetMode="External"/><Relationship Id="rId3" Type="http://schemas.openxmlformats.org/officeDocument/2006/relationships/hyperlink" Target="https://pharmaprime.net/acheter-stromectol-en-ligne.html" TargetMode="External"/><Relationship Id="rId7" Type="http://schemas.openxmlformats.org/officeDocument/2006/relationships/hyperlink" Target="https://dir.indiamart.com/impcat/ivermectin.html" TargetMode="External"/><Relationship Id="rId2" Type="http://schemas.openxmlformats.org/officeDocument/2006/relationships/hyperlink" Target="https://www.naturamedicatrix.fr/fr/immunite/550-vitamine-d3k2-2000-ui-50-g-dr-jacobs-medical.html" TargetMode="External"/><Relationship Id="rId1" Type="http://schemas.openxmlformats.org/officeDocument/2006/relationships/hyperlink" Target="https://liege.mpoc.be/covid.htm" TargetMode="External"/><Relationship Id="rId6" Type="http://schemas.openxmlformats.org/officeDocument/2006/relationships/hyperlink" Target="https://dir.indiamart.com/impcat/ziverdo-kit.html" TargetMode="External"/><Relationship Id="rId5" Type="http://schemas.openxmlformats.org/officeDocument/2006/relationships/hyperlink" Target="https://liege.mpoc.be/covid.htm" TargetMode="External"/><Relationship Id="rId10" Type="http://schemas.openxmlformats.org/officeDocument/2006/relationships/printerSettings" Target="../printerSettings/printerSettings1.bin"/><Relationship Id="rId4" Type="http://schemas.openxmlformats.org/officeDocument/2006/relationships/hyperlink" Target="https://pharmaprime.net/acheter-zithromax-en-ligne.html" TargetMode="External"/><Relationship Id="rId9" Type="http://schemas.openxmlformats.org/officeDocument/2006/relationships/hyperlink" Target="https://liege.decroissance.be/doc/divers/covid-19/prevention-Systeme-immunitaire/Dr_Aseem-Malhotra_La-meilleure-defense-contre-le-Coronavirus-est-de-prendre-soin-de-sa-sante_Plan-de-21jours_202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liege.decroissance.be/" TargetMode="External"/><Relationship Id="rId1" Type="http://schemas.openxmlformats.org/officeDocument/2006/relationships/hyperlink" Target="https://liege.decroissance.be/doc/divers/covid-19/IVM_Autonomi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4"/>
  <sheetViews>
    <sheetView tabSelected="1" zoomScale="90" zoomScaleNormal="90" workbookViewId="0">
      <selection activeCell="H1" sqref="H1"/>
    </sheetView>
  </sheetViews>
  <sheetFormatPr baseColWidth="10" defaultRowHeight="14.4" x14ac:dyDescent="0.3"/>
  <cols>
    <col min="1" max="1" width="15.88671875" customWidth="1"/>
    <col min="2" max="2" width="12.77734375" customWidth="1"/>
    <col min="3" max="3" width="13.6640625" customWidth="1"/>
    <col min="4" max="4" width="13.44140625" customWidth="1"/>
    <col min="5" max="5" width="13.109375" customWidth="1"/>
    <col min="6" max="6" width="13.21875" customWidth="1"/>
    <col min="7" max="7" width="16.6640625" customWidth="1"/>
    <col min="8" max="8" width="13.77734375" customWidth="1"/>
    <col min="9" max="9" width="17.21875" customWidth="1"/>
    <col min="10" max="10" width="11.21875" customWidth="1"/>
    <col min="11" max="11" width="13.109375" customWidth="1"/>
    <col min="13" max="13" width="20.88671875" hidden="1" customWidth="1"/>
    <col min="14" max="14" width="11.5546875" hidden="1" customWidth="1"/>
    <col min="15" max="15" width="34.109375" customWidth="1"/>
  </cols>
  <sheetData>
    <row r="1" spans="1:11" ht="19.8" customHeight="1" x14ac:dyDescent="0.4">
      <c r="B1" s="71" t="s">
        <v>176</v>
      </c>
    </row>
    <row r="2" spans="1:11" ht="18.600000000000001" customHeight="1" x14ac:dyDescent="0.4">
      <c r="B2" s="57" t="s">
        <v>274</v>
      </c>
    </row>
    <row r="3" spans="1:11" ht="16.8" customHeight="1" x14ac:dyDescent="0.3">
      <c r="B3" s="20"/>
    </row>
    <row r="4" spans="1:11" s="64" customFormat="1" ht="16.8" customHeight="1" x14ac:dyDescent="0.3">
      <c r="A4" s="23" t="s">
        <v>110</v>
      </c>
      <c r="B4" s="20"/>
    </row>
    <row r="5" spans="1:11" s="64" customFormat="1" ht="31.8" customHeight="1" x14ac:dyDescent="0.3">
      <c r="A5" s="173" t="s">
        <v>163</v>
      </c>
      <c r="B5" s="174"/>
      <c r="C5" s="174"/>
      <c r="D5" s="174"/>
      <c r="E5" s="174"/>
      <c r="F5" s="174"/>
      <c r="G5" s="174"/>
      <c r="H5" s="174"/>
      <c r="I5" s="174"/>
      <c r="J5" s="174"/>
      <c r="K5" s="174"/>
    </row>
    <row r="6" spans="1:11" s="198" customFormat="1" ht="39.6" customHeight="1" x14ac:dyDescent="0.3">
      <c r="A6" s="196" t="s">
        <v>276</v>
      </c>
      <c r="B6" s="196"/>
      <c r="C6" s="196"/>
      <c r="D6" s="196"/>
      <c r="E6" s="196"/>
      <c r="F6" s="196"/>
      <c r="G6" s="196"/>
      <c r="H6" s="196"/>
      <c r="I6" s="196"/>
      <c r="J6" s="196"/>
      <c r="K6" s="197"/>
    </row>
    <row r="7" spans="1:11" s="64" customFormat="1" ht="16.8" customHeight="1" x14ac:dyDescent="0.3">
      <c r="A7" s="193" t="s">
        <v>112</v>
      </c>
      <c r="B7" s="20"/>
    </row>
    <row r="8" spans="1:11" ht="15.6" x14ac:dyDescent="0.3">
      <c r="A8" s="23" t="s">
        <v>111</v>
      </c>
      <c r="B8" s="20"/>
    </row>
    <row r="9" spans="1:11" x14ac:dyDescent="0.3">
      <c r="A9" s="7" t="s">
        <v>164</v>
      </c>
    </row>
    <row r="10" spans="1:11" s="64" customFormat="1" ht="15.6" x14ac:dyDescent="0.3">
      <c r="A10" s="23" t="s">
        <v>113</v>
      </c>
      <c r="B10" s="20"/>
    </row>
    <row r="11" spans="1:11" s="64" customFormat="1" ht="15.6" x14ac:dyDescent="0.3">
      <c r="A11" s="23"/>
      <c r="B11" s="20"/>
    </row>
    <row r="12" spans="1:11" s="64" customFormat="1" ht="7.8" customHeight="1" x14ac:dyDescent="0.3">
      <c r="A12" s="23"/>
      <c r="B12" s="20"/>
    </row>
    <row r="13" spans="1:11" ht="21.6" thickBot="1" x14ac:dyDescent="0.45">
      <c r="A13" s="114" t="s">
        <v>120</v>
      </c>
      <c r="B13" s="20"/>
    </row>
    <row r="14" spans="1:11" ht="15" thickBot="1" x14ac:dyDescent="0.35">
      <c r="A14" s="28" t="s">
        <v>29</v>
      </c>
      <c r="B14" s="29"/>
      <c r="C14" s="30"/>
      <c r="D14" s="126">
        <f>COUNTA(A25:A48)</f>
        <v>20</v>
      </c>
    </row>
    <row r="15" spans="1:11" s="64" customFormat="1" ht="15" thickBot="1" x14ac:dyDescent="0.35">
      <c r="A15" s="28" t="s">
        <v>156</v>
      </c>
      <c r="B15" s="29"/>
      <c r="C15" s="30"/>
      <c r="D15" s="126">
        <f>NbreTraitementsRIFr</f>
        <v>12</v>
      </c>
    </row>
    <row r="16" spans="1:11" ht="15" thickBot="1" x14ac:dyDescent="0.35">
      <c r="A16" s="28" t="s">
        <v>157</v>
      </c>
      <c r="B16" s="29"/>
      <c r="C16" s="30"/>
      <c r="D16" s="127">
        <f>ROUNDUP((C59+C60)/2,0)</f>
        <v>7</v>
      </c>
    </row>
    <row r="17" spans="1:14" ht="15" thickBot="1" x14ac:dyDescent="0.35">
      <c r="A17" s="28" t="s">
        <v>46</v>
      </c>
      <c r="B17" s="29"/>
      <c r="C17" s="30"/>
      <c r="D17" s="124">
        <f>I68</f>
        <v>20.416999999999998</v>
      </c>
    </row>
    <row r="18" spans="1:14" ht="29.4" thickBot="1" x14ac:dyDescent="0.35">
      <c r="A18" s="28" t="s">
        <v>83</v>
      </c>
      <c r="B18" s="29"/>
      <c r="C18" s="30"/>
      <c r="D18" s="125">
        <f>I71</f>
        <v>22.204499999999999</v>
      </c>
    </row>
    <row r="19" spans="1:14" ht="27.6" customHeight="1" x14ac:dyDescent="0.3">
      <c r="A19" s="32"/>
      <c r="B19" s="21"/>
    </row>
    <row r="20" spans="1:14" s="1" customFormat="1" ht="23.4" customHeight="1" x14ac:dyDescent="0.4">
      <c r="A20" s="58" t="s">
        <v>262</v>
      </c>
      <c r="M20" s="4" t="s">
        <v>151</v>
      </c>
      <c r="N20" s="3">
        <v>0.2</v>
      </c>
    </row>
    <row r="21" spans="1:14" s="158" customFormat="1" ht="23.4" customHeight="1" thickBot="1" x14ac:dyDescent="0.35">
      <c r="A21" s="157" t="s">
        <v>224</v>
      </c>
      <c r="M21" s="159"/>
      <c r="N21" s="160"/>
    </row>
    <row r="22" spans="1:14" s="1" customFormat="1" ht="49.8" customHeight="1" thickBot="1" x14ac:dyDescent="0.35">
      <c r="A22" s="48"/>
      <c r="B22" s="49"/>
      <c r="C22" s="52" t="s">
        <v>180</v>
      </c>
      <c r="D22" s="53"/>
      <c r="E22" s="54"/>
      <c r="F22" s="175" t="s">
        <v>265</v>
      </c>
      <c r="G22" s="176"/>
      <c r="H22" s="176"/>
      <c r="I22" s="177"/>
      <c r="M22" s="4" t="s">
        <v>154</v>
      </c>
      <c r="N22" s="3">
        <f>SUM(E25:E48)/Nbre_participants</f>
        <v>86.7</v>
      </c>
    </row>
    <row r="23" spans="1:14" s="1" customFormat="1" ht="32.4" customHeight="1" thickBot="1" x14ac:dyDescent="0.35">
      <c r="A23" s="50"/>
      <c r="B23" s="51"/>
      <c r="C23" s="183" t="str">
        <f>CONCATENATE(dosemgParKgRIFr, " mg IVM par kg de poids corporel")</f>
        <v>0,2 mg IVM par kg de poids corporel</v>
      </c>
      <c r="D23" s="184"/>
      <c r="E23" s="185"/>
      <c r="F23" s="180" t="str">
        <f>CONCATENATE(dosemgParKgFLCCC, " mg IVM par kg de poids corporel")</f>
        <v>0,4 mg IVM par kg de poids corporel</v>
      </c>
      <c r="G23" s="181"/>
      <c r="H23" s="178" t="str">
        <f>CONCATENATE(dosemgSupParKgFLCCC, " mg IVM par kg de poids corporel")</f>
        <v>0,6 mg IVM par kg de poids corporel</v>
      </c>
      <c r="I23" s="179"/>
      <c r="M23" s="4" t="s">
        <v>98</v>
      </c>
      <c r="N23" s="3">
        <v>0.4</v>
      </c>
    </row>
    <row r="24" spans="1:14" ht="75.599999999999994" customHeight="1" thickBot="1" x14ac:dyDescent="0.35">
      <c r="A24" s="47" t="s">
        <v>1</v>
      </c>
      <c r="B24" s="47" t="s">
        <v>16</v>
      </c>
      <c r="C24" s="165" t="s">
        <v>256</v>
      </c>
      <c r="D24" s="74" t="s">
        <v>257</v>
      </c>
      <c r="E24" s="77" t="s">
        <v>258</v>
      </c>
      <c r="F24" s="91" t="s">
        <v>256</v>
      </c>
      <c r="G24" s="92" t="str">
        <f>CONCATENATE("Total d’IVM à prendre, en mg"," (",NdosesMaxFLCCC, " doses – un maximum, peut être moins)",)</f>
        <v>Total d’IVM à prendre, en mg (5 doses – un maximum, peut être moins)</v>
      </c>
      <c r="H24" s="93" t="s">
        <v>256</v>
      </c>
      <c r="I24" s="94" t="str">
        <f>CONCATENATE("Total d’IVM à prendre, en mg"," (",NdosesMaxFLCCC, " doses – un maximum, peut être moins)",)</f>
        <v>Total d’IVM à prendre, en mg (5 doses – un maximum, peut être moins)</v>
      </c>
    </row>
    <row r="25" spans="1:14" x14ac:dyDescent="0.3">
      <c r="A25" s="80" t="s">
        <v>35</v>
      </c>
      <c r="B25" s="87">
        <v>57</v>
      </c>
      <c r="C25" s="85">
        <f t="shared" ref="C25:C48" si="0">ROUNDUP(dosemgParKgRIFr*B25,0)</f>
        <v>12</v>
      </c>
      <c r="D25" s="72">
        <f t="shared" ref="D25:D48" si="1">ROUNDUP(NdosesMinRIFr*C25,0)</f>
        <v>48</v>
      </c>
      <c r="E25" s="75">
        <f t="shared" ref="E25:E48" si="2">ROUNDUP(NdosesMaxRIFr*C25,0)</f>
        <v>72</v>
      </c>
      <c r="F25" s="95">
        <f t="shared" ref="F25" si="3">ROUNDUP(dosemgParKgFLCCC*B25,0)</f>
        <v>23</v>
      </c>
      <c r="G25" s="96">
        <f t="shared" ref="G25" si="4">ROUNDUP(NdosesMaxFLCCC*F25,0)</f>
        <v>115</v>
      </c>
      <c r="H25" s="122">
        <f t="shared" ref="H25:H48" si="5">ROUNDUP(dosemgSupParKgFLCCC*B25,0)</f>
        <v>35</v>
      </c>
      <c r="I25" s="97">
        <f t="shared" ref="I25:I48" si="6">ROUNDUP(NdosesMaxFLCCC*H25,0)</f>
        <v>175</v>
      </c>
      <c r="M25" s="64" t="s">
        <v>100</v>
      </c>
      <c r="N25">
        <v>0.6</v>
      </c>
    </row>
    <row r="26" spans="1:14" x14ac:dyDescent="0.3">
      <c r="A26" s="81" t="s">
        <v>10</v>
      </c>
      <c r="B26" s="88">
        <v>49</v>
      </c>
      <c r="C26" s="86">
        <f t="shared" si="0"/>
        <v>10</v>
      </c>
      <c r="D26" s="73">
        <f t="shared" si="1"/>
        <v>40</v>
      </c>
      <c r="E26" s="76">
        <f t="shared" si="2"/>
        <v>60</v>
      </c>
      <c r="F26" s="98">
        <f t="shared" ref="F26:F48" si="7">ROUNDUP(dosemgParKgFLCCC*B26,0)</f>
        <v>20</v>
      </c>
      <c r="G26" s="99">
        <f t="shared" ref="G26:G48" si="8">ROUNDUP(NdosesMaxFLCCC*F26,0)</f>
        <v>100</v>
      </c>
      <c r="H26" s="123">
        <f t="shared" si="5"/>
        <v>30</v>
      </c>
      <c r="I26" s="100">
        <f t="shared" si="6"/>
        <v>150</v>
      </c>
    </row>
    <row r="27" spans="1:14" x14ac:dyDescent="0.3">
      <c r="A27" s="81" t="s">
        <v>2</v>
      </c>
      <c r="B27" s="88">
        <v>79</v>
      </c>
      <c r="C27" s="86">
        <f t="shared" si="0"/>
        <v>16</v>
      </c>
      <c r="D27" s="73">
        <f t="shared" si="1"/>
        <v>64</v>
      </c>
      <c r="E27" s="76">
        <f t="shared" si="2"/>
        <v>96</v>
      </c>
      <c r="F27" s="98">
        <f t="shared" si="7"/>
        <v>32</v>
      </c>
      <c r="G27" s="99">
        <f t="shared" si="8"/>
        <v>160</v>
      </c>
      <c r="H27" s="123">
        <f t="shared" si="5"/>
        <v>48</v>
      </c>
      <c r="I27" s="100">
        <f t="shared" si="6"/>
        <v>240</v>
      </c>
    </row>
    <row r="28" spans="1:14" x14ac:dyDescent="0.3">
      <c r="A28" s="81" t="s">
        <v>36</v>
      </c>
      <c r="B28" s="88">
        <v>130</v>
      </c>
      <c r="C28" s="86">
        <f t="shared" si="0"/>
        <v>26</v>
      </c>
      <c r="D28" s="73">
        <f t="shared" si="1"/>
        <v>104</v>
      </c>
      <c r="E28" s="76">
        <f t="shared" si="2"/>
        <v>156</v>
      </c>
      <c r="F28" s="98">
        <f t="shared" si="7"/>
        <v>52</v>
      </c>
      <c r="G28" s="99">
        <f t="shared" si="8"/>
        <v>260</v>
      </c>
      <c r="H28" s="123">
        <f t="shared" si="5"/>
        <v>78</v>
      </c>
      <c r="I28" s="100">
        <f t="shared" si="6"/>
        <v>390</v>
      </c>
    </row>
    <row r="29" spans="1:14" x14ac:dyDescent="0.3">
      <c r="A29" s="81" t="s">
        <v>6</v>
      </c>
      <c r="B29" s="88">
        <v>50</v>
      </c>
      <c r="C29" s="86">
        <f t="shared" si="0"/>
        <v>10</v>
      </c>
      <c r="D29" s="73">
        <f t="shared" si="1"/>
        <v>40</v>
      </c>
      <c r="E29" s="76">
        <f t="shared" si="2"/>
        <v>60</v>
      </c>
      <c r="F29" s="98">
        <f t="shared" si="7"/>
        <v>20</v>
      </c>
      <c r="G29" s="99">
        <f t="shared" si="8"/>
        <v>100</v>
      </c>
      <c r="H29" s="123">
        <f t="shared" si="5"/>
        <v>30</v>
      </c>
      <c r="I29" s="100">
        <f t="shared" si="6"/>
        <v>150</v>
      </c>
      <c r="M29" s="5" t="s">
        <v>152</v>
      </c>
      <c r="N29">
        <v>6</v>
      </c>
    </row>
    <row r="30" spans="1:14" x14ac:dyDescent="0.3">
      <c r="A30" s="81" t="s">
        <v>4</v>
      </c>
      <c r="B30" s="88">
        <v>85</v>
      </c>
      <c r="C30" s="86">
        <f t="shared" si="0"/>
        <v>17</v>
      </c>
      <c r="D30" s="73">
        <f t="shared" si="1"/>
        <v>68</v>
      </c>
      <c r="E30" s="76">
        <f t="shared" si="2"/>
        <v>102</v>
      </c>
      <c r="F30" s="98">
        <f t="shared" si="7"/>
        <v>34</v>
      </c>
      <c r="G30" s="99">
        <f t="shared" si="8"/>
        <v>170</v>
      </c>
      <c r="H30" s="123">
        <f t="shared" si="5"/>
        <v>51</v>
      </c>
      <c r="I30" s="100">
        <f t="shared" si="6"/>
        <v>255</v>
      </c>
      <c r="M30" t="s">
        <v>153</v>
      </c>
      <c r="N30">
        <v>4</v>
      </c>
    </row>
    <row r="31" spans="1:14" x14ac:dyDescent="0.3">
      <c r="A31" s="81" t="s">
        <v>0</v>
      </c>
      <c r="B31" s="88">
        <v>75</v>
      </c>
      <c r="C31" s="86">
        <f t="shared" si="0"/>
        <v>15</v>
      </c>
      <c r="D31" s="73">
        <f t="shared" si="1"/>
        <v>60</v>
      </c>
      <c r="E31" s="76">
        <f t="shared" si="2"/>
        <v>90</v>
      </c>
      <c r="F31" s="98">
        <f t="shared" si="7"/>
        <v>30</v>
      </c>
      <c r="G31" s="99">
        <f t="shared" si="8"/>
        <v>150</v>
      </c>
      <c r="H31" s="123">
        <f t="shared" si="5"/>
        <v>45</v>
      </c>
      <c r="I31" s="100">
        <f t="shared" si="6"/>
        <v>225</v>
      </c>
      <c r="M31" s="5" t="s">
        <v>99</v>
      </c>
      <c r="N31">
        <v>5</v>
      </c>
    </row>
    <row r="32" spans="1:14" x14ac:dyDescent="0.3">
      <c r="A32" s="81" t="s">
        <v>3</v>
      </c>
      <c r="B32" s="88">
        <v>65</v>
      </c>
      <c r="C32" s="86">
        <f t="shared" si="0"/>
        <v>13</v>
      </c>
      <c r="D32" s="73">
        <f t="shared" si="1"/>
        <v>52</v>
      </c>
      <c r="E32" s="76">
        <f t="shared" si="2"/>
        <v>78</v>
      </c>
      <c r="F32" s="98">
        <f t="shared" si="7"/>
        <v>26</v>
      </c>
      <c r="G32" s="99">
        <f t="shared" si="8"/>
        <v>130</v>
      </c>
      <c r="H32" s="123">
        <f t="shared" si="5"/>
        <v>39</v>
      </c>
      <c r="I32" s="100">
        <f t="shared" si="6"/>
        <v>195</v>
      </c>
    </row>
    <row r="33" spans="1:14" x14ac:dyDescent="0.3">
      <c r="A33" s="81" t="s">
        <v>20</v>
      </c>
      <c r="B33" s="88">
        <v>51</v>
      </c>
      <c r="C33" s="86">
        <f t="shared" si="0"/>
        <v>11</v>
      </c>
      <c r="D33" s="73">
        <f t="shared" si="1"/>
        <v>44</v>
      </c>
      <c r="E33" s="76">
        <f t="shared" si="2"/>
        <v>66</v>
      </c>
      <c r="F33" s="98">
        <f t="shared" si="7"/>
        <v>21</v>
      </c>
      <c r="G33" s="99">
        <f t="shared" si="8"/>
        <v>105</v>
      </c>
      <c r="H33" s="123">
        <f t="shared" si="5"/>
        <v>31</v>
      </c>
      <c r="I33" s="100">
        <f t="shared" si="6"/>
        <v>155</v>
      </c>
      <c r="M33" s="5" t="s">
        <v>104</v>
      </c>
      <c r="N33">
        <f>SUM(B25:B48)/Nbre_participants</f>
        <v>70.3</v>
      </c>
    </row>
    <row r="34" spans="1:14" x14ac:dyDescent="0.3">
      <c r="A34" s="81" t="s">
        <v>9</v>
      </c>
      <c r="B34" s="88">
        <v>77</v>
      </c>
      <c r="C34" s="86">
        <f t="shared" si="0"/>
        <v>16</v>
      </c>
      <c r="D34" s="73">
        <f t="shared" si="1"/>
        <v>64</v>
      </c>
      <c r="E34" s="76">
        <f t="shared" si="2"/>
        <v>96</v>
      </c>
      <c r="F34" s="98">
        <f t="shared" si="7"/>
        <v>31</v>
      </c>
      <c r="G34" s="99">
        <f t="shared" si="8"/>
        <v>155</v>
      </c>
      <c r="H34" s="123">
        <f t="shared" si="5"/>
        <v>47</v>
      </c>
      <c r="I34" s="100">
        <f t="shared" si="6"/>
        <v>235</v>
      </c>
    </row>
    <row r="35" spans="1:14" x14ac:dyDescent="0.3">
      <c r="A35" s="81" t="s">
        <v>22</v>
      </c>
      <c r="B35" s="88">
        <v>67</v>
      </c>
      <c r="C35" s="86">
        <f t="shared" si="0"/>
        <v>14</v>
      </c>
      <c r="D35" s="73">
        <f t="shared" si="1"/>
        <v>56</v>
      </c>
      <c r="E35" s="76">
        <f t="shared" si="2"/>
        <v>84</v>
      </c>
      <c r="F35" s="98">
        <f t="shared" si="7"/>
        <v>27</v>
      </c>
      <c r="G35" s="99">
        <f t="shared" si="8"/>
        <v>135</v>
      </c>
      <c r="H35" s="123">
        <f t="shared" si="5"/>
        <v>41</v>
      </c>
      <c r="I35" s="100">
        <f t="shared" si="6"/>
        <v>205</v>
      </c>
      <c r="M35" s="5"/>
    </row>
    <row r="36" spans="1:14" x14ac:dyDescent="0.3">
      <c r="A36" s="81" t="s">
        <v>11</v>
      </c>
      <c r="B36" s="88">
        <v>67</v>
      </c>
      <c r="C36" s="86">
        <f t="shared" si="0"/>
        <v>14</v>
      </c>
      <c r="D36" s="73">
        <f t="shared" si="1"/>
        <v>56</v>
      </c>
      <c r="E36" s="76">
        <f t="shared" si="2"/>
        <v>84</v>
      </c>
      <c r="F36" s="98">
        <f t="shared" si="7"/>
        <v>27</v>
      </c>
      <c r="G36" s="99">
        <f t="shared" si="8"/>
        <v>135</v>
      </c>
      <c r="H36" s="123">
        <f t="shared" si="5"/>
        <v>41</v>
      </c>
      <c r="I36" s="100">
        <f t="shared" si="6"/>
        <v>205</v>
      </c>
      <c r="M36" s="5"/>
    </row>
    <row r="37" spans="1:14" x14ac:dyDescent="0.3">
      <c r="A37" s="81" t="s">
        <v>13</v>
      </c>
      <c r="B37" s="88">
        <v>73</v>
      </c>
      <c r="C37" s="86">
        <f t="shared" si="0"/>
        <v>15</v>
      </c>
      <c r="D37" s="73">
        <f t="shared" si="1"/>
        <v>60</v>
      </c>
      <c r="E37" s="76">
        <f t="shared" si="2"/>
        <v>90</v>
      </c>
      <c r="F37" s="98">
        <f t="shared" si="7"/>
        <v>30</v>
      </c>
      <c r="G37" s="99">
        <f t="shared" si="8"/>
        <v>150</v>
      </c>
      <c r="H37" s="123">
        <f t="shared" si="5"/>
        <v>44</v>
      </c>
      <c r="I37" s="100">
        <f t="shared" si="6"/>
        <v>220</v>
      </c>
    </row>
    <row r="38" spans="1:14" x14ac:dyDescent="0.3">
      <c r="A38" s="81" t="s">
        <v>24</v>
      </c>
      <c r="B38" s="88">
        <v>61</v>
      </c>
      <c r="C38" s="86">
        <f t="shared" si="0"/>
        <v>13</v>
      </c>
      <c r="D38" s="73">
        <f t="shared" si="1"/>
        <v>52</v>
      </c>
      <c r="E38" s="76">
        <f t="shared" si="2"/>
        <v>78</v>
      </c>
      <c r="F38" s="98">
        <f t="shared" si="7"/>
        <v>25</v>
      </c>
      <c r="G38" s="99">
        <f t="shared" si="8"/>
        <v>125</v>
      </c>
      <c r="H38" s="123">
        <f t="shared" si="5"/>
        <v>37</v>
      </c>
      <c r="I38" s="100">
        <f t="shared" si="6"/>
        <v>185</v>
      </c>
    </row>
    <row r="39" spans="1:14" x14ac:dyDescent="0.3">
      <c r="A39" s="81" t="s">
        <v>19</v>
      </c>
      <c r="B39" s="88">
        <v>66</v>
      </c>
      <c r="C39" s="86">
        <f t="shared" si="0"/>
        <v>14</v>
      </c>
      <c r="D39" s="73">
        <f t="shared" si="1"/>
        <v>56</v>
      </c>
      <c r="E39" s="76">
        <f t="shared" si="2"/>
        <v>84</v>
      </c>
      <c r="F39" s="98">
        <f t="shared" si="7"/>
        <v>27</v>
      </c>
      <c r="G39" s="99">
        <f t="shared" si="8"/>
        <v>135</v>
      </c>
      <c r="H39" s="123">
        <f t="shared" si="5"/>
        <v>40</v>
      </c>
      <c r="I39" s="100">
        <f t="shared" si="6"/>
        <v>200</v>
      </c>
    </row>
    <row r="40" spans="1:14" x14ac:dyDescent="0.3">
      <c r="A40" s="81" t="s">
        <v>5</v>
      </c>
      <c r="B40" s="88">
        <v>89</v>
      </c>
      <c r="C40" s="86">
        <f t="shared" si="0"/>
        <v>18</v>
      </c>
      <c r="D40" s="73">
        <f t="shared" si="1"/>
        <v>72</v>
      </c>
      <c r="E40" s="76">
        <f t="shared" si="2"/>
        <v>108</v>
      </c>
      <c r="F40" s="98">
        <f t="shared" si="7"/>
        <v>36</v>
      </c>
      <c r="G40" s="99">
        <f t="shared" si="8"/>
        <v>180</v>
      </c>
      <c r="H40" s="123">
        <f t="shared" si="5"/>
        <v>54</v>
      </c>
      <c r="I40" s="100">
        <f t="shared" si="6"/>
        <v>270</v>
      </c>
    </row>
    <row r="41" spans="1:14" x14ac:dyDescent="0.3">
      <c r="A41" s="81" t="s">
        <v>12</v>
      </c>
      <c r="B41" s="88">
        <v>68</v>
      </c>
      <c r="C41" s="86">
        <f t="shared" si="0"/>
        <v>14</v>
      </c>
      <c r="D41" s="73">
        <f t="shared" si="1"/>
        <v>56</v>
      </c>
      <c r="E41" s="76">
        <f t="shared" si="2"/>
        <v>84</v>
      </c>
      <c r="F41" s="98">
        <f t="shared" si="7"/>
        <v>28</v>
      </c>
      <c r="G41" s="99">
        <f t="shared" si="8"/>
        <v>140</v>
      </c>
      <c r="H41" s="123">
        <f t="shared" si="5"/>
        <v>41</v>
      </c>
      <c r="I41" s="100">
        <f t="shared" si="6"/>
        <v>205</v>
      </c>
    </row>
    <row r="42" spans="1:14" x14ac:dyDescent="0.3">
      <c r="A42" s="81" t="s">
        <v>23</v>
      </c>
      <c r="B42" s="88">
        <v>86</v>
      </c>
      <c r="C42" s="86">
        <f t="shared" si="0"/>
        <v>18</v>
      </c>
      <c r="D42" s="73">
        <f t="shared" si="1"/>
        <v>72</v>
      </c>
      <c r="E42" s="76">
        <f t="shared" si="2"/>
        <v>108</v>
      </c>
      <c r="F42" s="98">
        <f t="shared" si="7"/>
        <v>35</v>
      </c>
      <c r="G42" s="99">
        <f t="shared" si="8"/>
        <v>175</v>
      </c>
      <c r="H42" s="123">
        <f t="shared" si="5"/>
        <v>52</v>
      </c>
      <c r="I42" s="100">
        <f t="shared" si="6"/>
        <v>260</v>
      </c>
    </row>
    <row r="43" spans="1:14" x14ac:dyDescent="0.3">
      <c r="A43" s="81" t="s">
        <v>8</v>
      </c>
      <c r="B43" s="88">
        <v>57</v>
      </c>
      <c r="C43" s="86">
        <f t="shared" si="0"/>
        <v>12</v>
      </c>
      <c r="D43" s="73">
        <f t="shared" si="1"/>
        <v>48</v>
      </c>
      <c r="E43" s="76">
        <f t="shared" si="2"/>
        <v>72</v>
      </c>
      <c r="F43" s="98">
        <f t="shared" si="7"/>
        <v>23</v>
      </c>
      <c r="G43" s="99">
        <f t="shared" si="8"/>
        <v>115</v>
      </c>
      <c r="H43" s="123">
        <f t="shared" si="5"/>
        <v>35</v>
      </c>
      <c r="I43" s="100">
        <f t="shared" si="6"/>
        <v>175</v>
      </c>
    </row>
    <row r="44" spans="1:14" x14ac:dyDescent="0.3">
      <c r="A44" s="81" t="s">
        <v>7</v>
      </c>
      <c r="B44" s="88">
        <v>54</v>
      </c>
      <c r="C44" s="86">
        <f t="shared" si="0"/>
        <v>11</v>
      </c>
      <c r="D44" s="73">
        <f t="shared" si="1"/>
        <v>44</v>
      </c>
      <c r="E44" s="76">
        <f t="shared" si="2"/>
        <v>66</v>
      </c>
      <c r="F44" s="98">
        <f t="shared" si="7"/>
        <v>22</v>
      </c>
      <c r="G44" s="99">
        <f t="shared" si="8"/>
        <v>110</v>
      </c>
      <c r="H44" s="123">
        <f t="shared" si="5"/>
        <v>33</v>
      </c>
      <c r="I44" s="100">
        <f t="shared" si="6"/>
        <v>165</v>
      </c>
    </row>
    <row r="45" spans="1:14" x14ac:dyDescent="0.3">
      <c r="A45" s="81"/>
      <c r="B45" s="88">
        <v>0</v>
      </c>
      <c r="C45" s="86">
        <f t="shared" si="0"/>
        <v>0</v>
      </c>
      <c r="D45" s="73">
        <f t="shared" si="1"/>
        <v>0</v>
      </c>
      <c r="E45" s="76">
        <f t="shared" si="2"/>
        <v>0</v>
      </c>
      <c r="F45" s="98">
        <f t="shared" si="7"/>
        <v>0</v>
      </c>
      <c r="G45" s="99">
        <f t="shared" si="8"/>
        <v>0</v>
      </c>
      <c r="H45" s="123">
        <f t="shared" si="5"/>
        <v>0</v>
      </c>
      <c r="I45" s="100">
        <f t="shared" si="6"/>
        <v>0</v>
      </c>
    </row>
    <row r="46" spans="1:14" x14ac:dyDescent="0.3">
      <c r="A46" s="81"/>
      <c r="B46" s="88">
        <v>0</v>
      </c>
      <c r="C46" s="86">
        <f t="shared" si="0"/>
        <v>0</v>
      </c>
      <c r="D46" s="73">
        <f t="shared" si="1"/>
        <v>0</v>
      </c>
      <c r="E46" s="76">
        <f t="shared" si="2"/>
        <v>0</v>
      </c>
      <c r="F46" s="98">
        <f t="shared" si="7"/>
        <v>0</v>
      </c>
      <c r="G46" s="99">
        <f t="shared" si="8"/>
        <v>0</v>
      </c>
      <c r="H46" s="123">
        <f t="shared" si="5"/>
        <v>0</v>
      </c>
      <c r="I46" s="100">
        <f t="shared" si="6"/>
        <v>0</v>
      </c>
    </row>
    <row r="47" spans="1:14" x14ac:dyDescent="0.3">
      <c r="A47" s="81"/>
      <c r="B47" s="88">
        <v>0</v>
      </c>
      <c r="C47" s="86">
        <f t="shared" si="0"/>
        <v>0</v>
      </c>
      <c r="D47" s="73">
        <f t="shared" si="1"/>
        <v>0</v>
      </c>
      <c r="E47" s="76">
        <f t="shared" si="2"/>
        <v>0</v>
      </c>
      <c r="F47" s="98">
        <f t="shared" si="7"/>
        <v>0</v>
      </c>
      <c r="G47" s="99">
        <f t="shared" si="8"/>
        <v>0</v>
      </c>
      <c r="H47" s="123">
        <f t="shared" si="5"/>
        <v>0</v>
      </c>
      <c r="I47" s="100">
        <f t="shared" si="6"/>
        <v>0</v>
      </c>
    </row>
    <row r="48" spans="1:14" x14ac:dyDescent="0.3">
      <c r="A48" s="81"/>
      <c r="B48" s="88">
        <v>0</v>
      </c>
      <c r="C48" s="86">
        <f t="shared" si="0"/>
        <v>0</v>
      </c>
      <c r="D48" s="73">
        <f t="shared" si="1"/>
        <v>0</v>
      </c>
      <c r="E48" s="76">
        <f t="shared" si="2"/>
        <v>0</v>
      </c>
      <c r="F48" s="98">
        <f t="shared" si="7"/>
        <v>0</v>
      </c>
      <c r="G48" s="99">
        <f t="shared" si="8"/>
        <v>0</v>
      </c>
      <c r="H48" s="123">
        <f t="shared" si="5"/>
        <v>0</v>
      </c>
      <c r="I48" s="100">
        <f t="shared" si="6"/>
        <v>0</v>
      </c>
    </row>
    <row r="49" spans="1:14" s="16" customFormat="1" x14ac:dyDescent="0.3">
      <c r="A49" s="136"/>
      <c r="B49" s="137"/>
      <c r="C49" s="139"/>
      <c r="D49" s="139"/>
      <c r="E49" s="139"/>
      <c r="F49" s="139"/>
      <c r="G49" s="139"/>
      <c r="H49" s="140"/>
      <c r="I49" s="140"/>
    </row>
    <row r="50" spans="1:14" s="64" customFormat="1" x14ac:dyDescent="0.3">
      <c r="A50" s="142" t="s">
        <v>199</v>
      </c>
      <c r="B50" s="143"/>
      <c r="C50" s="141"/>
      <c r="D50" s="141">
        <f>SUM(D25:D48)</f>
        <v>1156</v>
      </c>
      <c r="E50" s="141">
        <f>SUM(E25:E48)</f>
        <v>1734</v>
      </c>
      <c r="F50" s="144"/>
      <c r="G50" s="144">
        <f>SUM(G25:G48)</f>
        <v>2845</v>
      </c>
      <c r="H50" s="144"/>
      <c r="I50" s="141">
        <f>SUM(I25:I48)</f>
        <v>4260</v>
      </c>
    </row>
    <row r="51" spans="1:14" s="64" customFormat="1" x14ac:dyDescent="0.3">
      <c r="A51" s="142" t="s">
        <v>200</v>
      </c>
      <c r="B51" s="141">
        <f>SUM(B25:B48)/Nbre_participants</f>
        <v>70.3</v>
      </c>
      <c r="C51" s="141">
        <f>SUM(C25:C48)/Nbre_participants</f>
        <v>14.45</v>
      </c>
      <c r="D51" s="141">
        <f>D50/Nbre_participants</f>
        <v>57.8</v>
      </c>
      <c r="E51" s="141">
        <f>E50/Nbre_participants</f>
        <v>86.7</v>
      </c>
      <c r="F51" s="141">
        <f>SUM(F25:F48)/Nbre_participants</f>
        <v>28.45</v>
      </c>
      <c r="G51" s="141">
        <f>G50/Nbre_participants</f>
        <v>142.25</v>
      </c>
      <c r="H51" s="141">
        <f>SUM(H25:H48)/Nbre_participants</f>
        <v>42.6</v>
      </c>
      <c r="I51" s="141">
        <f>I50/Nbre_participants</f>
        <v>213</v>
      </c>
    </row>
    <row r="52" spans="1:14" s="138" customFormat="1" x14ac:dyDescent="0.3">
      <c r="A52" s="142" t="s">
        <v>201</v>
      </c>
      <c r="B52" s="145"/>
      <c r="C52" s="142"/>
      <c r="D52" s="146">
        <f>(D51+E51)/2</f>
        <v>72.25</v>
      </c>
      <c r="E52" s="146"/>
      <c r="F52" s="146">
        <f>(F51+H51)/2</f>
        <v>35.524999999999999</v>
      </c>
      <c r="G52" s="146">
        <f>(G51+I51)/2</f>
        <v>177.625</v>
      </c>
      <c r="H52" s="147"/>
      <c r="I52" s="147"/>
    </row>
    <row r="54" spans="1:14" ht="24" customHeight="1" x14ac:dyDescent="0.4">
      <c r="A54" s="56" t="s">
        <v>273</v>
      </c>
      <c r="B54" s="31"/>
    </row>
    <row r="55" spans="1:14" s="67" customFormat="1" ht="17.399999999999999" customHeight="1" x14ac:dyDescent="0.3">
      <c r="A55" s="195" t="s">
        <v>272</v>
      </c>
      <c r="B55" s="31"/>
    </row>
    <row r="56" spans="1:14" s="67" customFormat="1" ht="15.6" customHeight="1" thickBot="1" x14ac:dyDescent="0.35">
      <c r="A56" s="194"/>
      <c r="B56" s="31"/>
    </row>
    <row r="57" spans="1:14" ht="42.6" customHeight="1" thickBot="1" x14ac:dyDescent="0.35">
      <c r="A57" s="26" t="s">
        <v>259</v>
      </c>
      <c r="B57" s="26"/>
      <c r="C57" s="166">
        <v>0.6</v>
      </c>
    </row>
    <row r="58" spans="1:14" ht="54" customHeight="1" thickBot="1" x14ac:dyDescent="0.35">
      <c r="A58" s="26" t="s">
        <v>260</v>
      </c>
      <c r="B58" s="26"/>
      <c r="C58" s="101">
        <f>ROUNDUP(Nbre_participants*NbreTraitementsPourcentsParticipantsRIFrVII,0)</f>
        <v>12</v>
      </c>
      <c r="E58" s="64"/>
    </row>
    <row r="59" spans="1:14" s="64" customFormat="1" ht="51" customHeight="1" thickBot="1" x14ac:dyDescent="0.35">
      <c r="A59" s="171" t="s">
        <v>146</v>
      </c>
      <c r="B59" s="172"/>
      <c r="C59" s="104">
        <f>ROUNDUP(mgIVMcalculesRIFr/(dosemgParKgFLCCC*PoidsMoyen*NdosesMaxFLCCC),0)</f>
        <v>8</v>
      </c>
      <c r="E59" s="1"/>
      <c r="F59" s="1"/>
      <c r="G59" s="1"/>
    </row>
    <row r="60" spans="1:14" ht="43.8" customHeight="1" thickBot="1" x14ac:dyDescent="0.35">
      <c r="A60" s="171" t="s">
        <v>147</v>
      </c>
      <c r="B60" s="172"/>
      <c r="C60" s="104">
        <f>ROUNDUP(mgIVMcalculesRIFr/(dosemgSupParKgFLCCC*PoidsMoyen*NdosesMaxFLCCC),0)</f>
        <v>5</v>
      </c>
      <c r="E60" s="1"/>
      <c r="F60" s="1"/>
      <c r="G60" s="1"/>
    </row>
    <row r="61" spans="1:14" ht="33.6" customHeight="1" thickBot="1" x14ac:dyDescent="0.4">
      <c r="A61" s="89" t="s">
        <v>261</v>
      </c>
      <c r="B61" s="89"/>
      <c r="C61" s="120">
        <f>NbreTraitementsRIFr*doseMoyenneRIFr</f>
        <v>1040.4000000000001</v>
      </c>
      <c r="K61" s="119"/>
      <c r="L61" s="119"/>
      <c r="M61" s="121" t="s">
        <v>155</v>
      </c>
      <c r="N61" s="102">
        <f ca="1">SUM(OFFSET(E24,1,0,NbreTraitementsRIFr))</f>
        <v>1044</v>
      </c>
    </row>
    <row r="62" spans="1:14" ht="31.2" customHeight="1" thickTop="1" thickBot="1" x14ac:dyDescent="0.35">
      <c r="A62" s="90" t="s">
        <v>45</v>
      </c>
      <c r="B62" s="90"/>
      <c r="C62" s="103">
        <f>(C65*B65)</f>
        <v>1080</v>
      </c>
      <c r="E62" s="1"/>
      <c r="F62" s="1"/>
      <c r="G62" s="1"/>
    </row>
    <row r="63" spans="1:14" ht="30.6" customHeight="1" thickTop="1" thickBot="1" x14ac:dyDescent="0.35">
      <c r="C63" s="1"/>
      <c r="D63" s="1"/>
      <c r="E63" s="40"/>
      <c r="F63" s="41"/>
      <c r="G63" s="42"/>
    </row>
    <row r="64" spans="1:14" ht="34.200000000000003" customHeight="1" thickBot="1" x14ac:dyDescent="0.35">
      <c r="B64" s="27" t="s">
        <v>58</v>
      </c>
      <c r="C64" s="27" t="s">
        <v>14</v>
      </c>
      <c r="D64" s="27" t="s">
        <v>57</v>
      </c>
      <c r="E64" s="27" t="s">
        <v>247</v>
      </c>
      <c r="G64" s="27"/>
      <c r="H64" s="27" t="s">
        <v>32</v>
      </c>
      <c r="I64" s="27" t="s">
        <v>85</v>
      </c>
    </row>
    <row r="65" spans="1:11" ht="18" customHeight="1" thickBot="1" x14ac:dyDescent="0.4">
      <c r="A65" s="14" t="s">
        <v>31</v>
      </c>
      <c r="B65" s="105">
        <v>12</v>
      </c>
      <c r="C65" s="105">
        <v>90</v>
      </c>
      <c r="D65" s="106">
        <f>H65/C65</f>
        <v>3.387111111111111</v>
      </c>
      <c r="E65" s="161">
        <f>D65/B65</f>
        <v>0.28225925925925927</v>
      </c>
      <c r="G65" s="43" t="s">
        <v>38</v>
      </c>
      <c r="H65" s="108">
        <v>304.83999999999997</v>
      </c>
      <c r="I65" s="109">
        <f t="shared" ref="I65:I71" si="9">H65/Nbre_participants</f>
        <v>15.241999999999999</v>
      </c>
    </row>
    <row r="66" spans="1:11" ht="18" customHeight="1" thickBot="1" x14ac:dyDescent="0.4">
      <c r="A66" s="14" t="s">
        <v>42</v>
      </c>
      <c r="B66" s="107">
        <v>500</v>
      </c>
      <c r="C66" s="107">
        <v>30</v>
      </c>
      <c r="D66" s="106">
        <f>H66/C66</f>
        <v>2.5846666666666667</v>
      </c>
      <c r="E66" s="162">
        <f>D66/B66</f>
        <v>5.1693333333333331E-3</v>
      </c>
      <c r="G66" s="43" t="s">
        <v>39</v>
      </c>
      <c r="H66" s="108">
        <v>77.540000000000006</v>
      </c>
      <c r="I66" s="109">
        <f t="shared" si="9"/>
        <v>3.8770000000000002</v>
      </c>
    </row>
    <row r="67" spans="1:11" ht="18" customHeight="1" thickBot="1" x14ac:dyDescent="0.4">
      <c r="B67" s="2"/>
      <c r="C67" s="2"/>
      <c r="D67" s="163" t="s">
        <v>255</v>
      </c>
      <c r="E67" s="164"/>
      <c r="G67" s="44" t="s">
        <v>17</v>
      </c>
      <c r="H67" s="108">
        <v>25.96</v>
      </c>
      <c r="I67" s="109">
        <f t="shared" si="9"/>
        <v>1.298</v>
      </c>
    </row>
    <row r="68" spans="1:11" ht="18" customHeight="1" thickBot="1" x14ac:dyDescent="0.4">
      <c r="B68" s="2"/>
      <c r="C68" s="2"/>
      <c r="G68" s="45" t="s">
        <v>28</v>
      </c>
      <c r="H68" s="110">
        <f>SUM(H65:H67)</f>
        <v>408.34</v>
      </c>
      <c r="I68" s="111">
        <f t="shared" si="9"/>
        <v>20.416999999999998</v>
      </c>
    </row>
    <row r="69" spans="1:11" ht="18" customHeight="1" thickBot="1" x14ac:dyDescent="0.4">
      <c r="B69" s="2"/>
      <c r="C69" s="2"/>
      <c r="G69" s="46" t="s">
        <v>84</v>
      </c>
      <c r="H69" s="108">
        <v>13.98</v>
      </c>
      <c r="I69" s="109">
        <f t="shared" si="9"/>
        <v>0.69900000000000007</v>
      </c>
    </row>
    <row r="70" spans="1:11" ht="18" customHeight="1" thickBot="1" x14ac:dyDescent="0.4">
      <c r="B70" s="2"/>
      <c r="C70" s="2"/>
      <c r="D70" s="19"/>
      <c r="G70" s="44" t="s">
        <v>82</v>
      </c>
      <c r="H70" s="108">
        <v>21.77</v>
      </c>
      <c r="I70" s="109">
        <f t="shared" si="9"/>
        <v>1.0885</v>
      </c>
    </row>
    <row r="71" spans="1:11" ht="18" customHeight="1" thickBot="1" x14ac:dyDescent="0.4">
      <c r="B71" s="2"/>
      <c r="C71" s="2"/>
      <c r="D71" s="2"/>
      <c r="G71" s="45" t="s">
        <v>18</v>
      </c>
      <c r="H71" s="112">
        <f>SUM(H68:H70)</f>
        <v>444.09</v>
      </c>
      <c r="I71" s="113">
        <f t="shared" si="9"/>
        <v>22.204499999999999</v>
      </c>
    </row>
    <row r="72" spans="1:11" ht="13.8" customHeight="1" x14ac:dyDescent="0.3">
      <c r="D72" s="2"/>
      <c r="E72" s="2"/>
      <c r="F72" s="2"/>
      <c r="G72" s="15"/>
      <c r="H72" s="16"/>
      <c r="I72" s="16"/>
      <c r="J72" s="16"/>
      <c r="K72" s="17"/>
    </row>
    <row r="73" spans="1:11" s="64" customFormat="1" ht="13.8" customHeight="1" x14ac:dyDescent="0.3">
      <c r="D73" s="2"/>
      <c r="E73" s="2"/>
      <c r="F73" s="2"/>
      <c r="G73" s="15"/>
      <c r="H73" s="16"/>
      <c r="I73" s="16"/>
      <c r="J73" s="16"/>
      <c r="K73" s="17"/>
    </row>
    <row r="74" spans="1:11" ht="21" x14ac:dyDescent="0.4">
      <c r="A74" s="55" t="s">
        <v>194</v>
      </c>
    </row>
    <row r="75" spans="1:11" s="64" customFormat="1" ht="13.8" customHeight="1" x14ac:dyDescent="0.3">
      <c r="A75" s="7" t="s">
        <v>225</v>
      </c>
    </row>
    <row r="76" spans="1:11" s="64" customFormat="1" ht="19.2" customHeight="1" x14ac:dyDescent="0.3">
      <c r="A76" s="67" t="s">
        <v>89</v>
      </c>
    </row>
    <row r="77" spans="1:11" s="64" customFormat="1" ht="13.8" customHeight="1" x14ac:dyDescent="0.3">
      <c r="A77" s="67" t="s">
        <v>34</v>
      </c>
      <c r="B77" s="7"/>
    </row>
    <row r="78" spans="1:11" s="64" customFormat="1" ht="13.8" customHeight="1" x14ac:dyDescent="0.3">
      <c r="A78" s="7" t="s">
        <v>226</v>
      </c>
    </row>
    <row r="79" spans="1:11" s="64" customFormat="1" ht="18.600000000000001" customHeight="1" x14ac:dyDescent="0.3">
      <c r="A79" s="64" t="s">
        <v>270</v>
      </c>
    </row>
    <row r="80" spans="1:11" x14ac:dyDescent="0.3">
      <c r="A80" s="67" t="s">
        <v>241</v>
      </c>
    </row>
    <row r="81" spans="1:5" s="64" customFormat="1" x14ac:dyDescent="0.3">
      <c r="A81" s="64" t="s">
        <v>195</v>
      </c>
    </row>
    <row r="82" spans="1:5" x14ac:dyDescent="0.3">
      <c r="A82" s="67" t="s">
        <v>271</v>
      </c>
    </row>
    <row r="83" spans="1:5" x14ac:dyDescent="0.3">
      <c r="A83" t="s">
        <v>196</v>
      </c>
    </row>
    <row r="84" spans="1:5" s="64" customFormat="1" x14ac:dyDescent="0.3">
      <c r="A84" s="64" t="s">
        <v>197</v>
      </c>
    </row>
    <row r="85" spans="1:5" x14ac:dyDescent="0.3">
      <c r="A85" t="s">
        <v>205</v>
      </c>
    </row>
    <row r="86" spans="1:5" ht="15.6" customHeight="1" x14ac:dyDescent="0.3">
      <c r="A86" s="67" t="s">
        <v>232</v>
      </c>
    </row>
    <row r="87" spans="1:5" s="64" customFormat="1" ht="15.6" customHeight="1" x14ac:dyDescent="0.3">
      <c r="A87" s="67" t="s">
        <v>227</v>
      </c>
    </row>
    <row r="88" spans="1:5" x14ac:dyDescent="0.3">
      <c r="A88" s="67" t="s">
        <v>228</v>
      </c>
      <c r="B88" s="64"/>
      <c r="C88" s="64"/>
      <c r="D88" s="64"/>
      <c r="E88" s="64"/>
    </row>
    <row r="89" spans="1:5" x14ac:dyDescent="0.3">
      <c r="A89" s="64" t="s">
        <v>234</v>
      </c>
    </row>
    <row r="90" spans="1:5" x14ac:dyDescent="0.3">
      <c r="A90" s="67" t="s">
        <v>267</v>
      </c>
      <c r="B90" s="67"/>
      <c r="C90" s="64"/>
      <c r="D90" s="64"/>
      <c r="E90" s="64"/>
    </row>
    <row r="91" spans="1:5" s="64" customFormat="1" x14ac:dyDescent="0.3">
      <c r="A91" s="67" t="s">
        <v>233</v>
      </c>
      <c r="B91" s="67"/>
    </row>
    <row r="92" spans="1:5" s="64" customFormat="1" x14ac:dyDescent="0.3">
      <c r="A92" s="67" t="s">
        <v>229</v>
      </c>
    </row>
    <row r="93" spans="1:5" s="64" customFormat="1" x14ac:dyDescent="0.3">
      <c r="A93" s="67" t="s">
        <v>230</v>
      </c>
    </row>
    <row r="94" spans="1:5" s="64" customFormat="1" ht="15.6" customHeight="1" x14ac:dyDescent="0.3">
      <c r="A94" s="67" t="s">
        <v>236</v>
      </c>
    </row>
    <row r="95" spans="1:5" s="64" customFormat="1" ht="15.6" customHeight="1" x14ac:dyDescent="0.3">
      <c r="A95" s="67" t="s">
        <v>266</v>
      </c>
    </row>
    <row r="96" spans="1:5" s="64" customFormat="1" ht="15.6" customHeight="1" x14ac:dyDescent="0.3">
      <c r="A96" s="67" t="s">
        <v>237</v>
      </c>
    </row>
    <row r="97" spans="1:11" s="64" customFormat="1" x14ac:dyDescent="0.3">
      <c r="A97" s="64" t="s">
        <v>191</v>
      </c>
    </row>
    <row r="98" spans="1:11" s="64" customFormat="1" x14ac:dyDescent="0.3">
      <c r="A98" s="64" t="s">
        <v>192</v>
      </c>
    </row>
    <row r="99" spans="1:11" s="64" customFormat="1" x14ac:dyDescent="0.3">
      <c r="A99" s="64" t="s">
        <v>193</v>
      </c>
    </row>
    <row r="100" spans="1:11" s="64" customFormat="1" ht="20.399999999999999" customHeight="1" x14ac:dyDescent="0.3">
      <c r="A100" s="7" t="s">
        <v>145</v>
      </c>
    </row>
    <row r="101" spans="1:11" s="7" customFormat="1" ht="23.4" customHeight="1" x14ac:dyDescent="0.3">
      <c r="A101" s="7" t="s">
        <v>238</v>
      </c>
    </row>
    <row r="102" spans="1:11" s="7" customFormat="1" ht="16.2" customHeight="1" x14ac:dyDescent="0.3">
      <c r="B102" s="7" t="s">
        <v>239</v>
      </c>
    </row>
    <row r="103" spans="1:11" s="7" customFormat="1" ht="16.2" customHeight="1" x14ac:dyDescent="0.3">
      <c r="B103" s="7" t="s">
        <v>240</v>
      </c>
    </row>
    <row r="104" spans="1:11" s="7" customFormat="1" ht="16.2" customHeight="1" x14ac:dyDescent="0.3">
      <c r="B104" s="7" t="s">
        <v>231</v>
      </c>
    </row>
    <row r="105" spans="1:11" s="64" customFormat="1" ht="21" customHeight="1" x14ac:dyDescent="0.3">
      <c r="A105" s="156" t="s">
        <v>64</v>
      </c>
    </row>
    <row r="106" spans="1:11" s="64" customFormat="1" x14ac:dyDescent="0.3">
      <c r="A106" s="64" t="s">
        <v>263</v>
      </c>
    </row>
    <row r="107" spans="1:11" s="64" customFormat="1" ht="13.8" customHeight="1" x14ac:dyDescent="0.3">
      <c r="D107" s="2"/>
      <c r="E107" s="2"/>
      <c r="F107" s="2"/>
      <c r="G107" s="15"/>
      <c r="H107" s="16"/>
      <c r="I107" s="16"/>
      <c r="J107" s="16"/>
      <c r="K107" s="17"/>
    </row>
    <row r="108" spans="1:11" ht="13.8" customHeight="1" x14ac:dyDescent="0.3"/>
    <row r="109" spans="1:11" ht="19.8" customHeight="1" x14ac:dyDescent="0.4">
      <c r="A109" s="55" t="s">
        <v>44</v>
      </c>
    </row>
    <row r="110" spans="1:11" ht="13.8" customHeight="1" x14ac:dyDescent="0.3">
      <c r="A110" s="7" t="s">
        <v>140</v>
      </c>
    </row>
    <row r="111" spans="1:11" ht="21.6" customHeight="1" x14ac:dyDescent="0.3">
      <c r="A111" s="8" t="s">
        <v>89</v>
      </c>
    </row>
    <row r="112" spans="1:11" ht="13.8" customHeight="1" x14ac:dyDescent="0.3">
      <c r="A112" s="8" t="s">
        <v>34</v>
      </c>
      <c r="B112" s="7"/>
    </row>
    <row r="113" spans="1:6" ht="13.8" customHeight="1" x14ac:dyDescent="0.3">
      <c r="A113" s="7" t="s">
        <v>117</v>
      </c>
    </row>
    <row r="114" spans="1:6" ht="13.8" customHeight="1" x14ac:dyDescent="0.3">
      <c r="A114" s="8" t="s">
        <v>54</v>
      </c>
    </row>
    <row r="115" spans="1:6" ht="13.8" customHeight="1" x14ac:dyDescent="0.3">
      <c r="A115" t="s">
        <v>109</v>
      </c>
    </row>
    <row r="116" spans="1:6" ht="13.8" customHeight="1" x14ac:dyDescent="0.3">
      <c r="A116" s="12" t="s">
        <v>55</v>
      </c>
    </row>
    <row r="117" spans="1:6" x14ac:dyDescent="0.3">
      <c r="A117" s="12" t="s">
        <v>53</v>
      </c>
    </row>
    <row r="118" spans="1:6" x14ac:dyDescent="0.3">
      <c r="A118" t="s">
        <v>235</v>
      </c>
    </row>
    <row r="119" spans="1:6" x14ac:dyDescent="0.3">
      <c r="A119" s="8" t="s">
        <v>69</v>
      </c>
    </row>
    <row r="120" spans="1:6" x14ac:dyDescent="0.3">
      <c r="A120" s="8" t="s">
        <v>56</v>
      </c>
    </row>
    <row r="121" spans="1:6" x14ac:dyDescent="0.3">
      <c r="A121" s="8" t="s">
        <v>95</v>
      </c>
    </row>
    <row r="122" spans="1:6" x14ac:dyDescent="0.3">
      <c r="A122" s="6"/>
    </row>
    <row r="123" spans="1:6" ht="18" x14ac:dyDescent="0.35">
      <c r="A123" s="63" t="s">
        <v>165</v>
      </c>
      <c r="B123" s="35"/>
      <c r="C123" s="35"/>
    </row>
    <row r="124" spans="1:6" x14ac:dyDescent="0.3">
      <c r="A124" s="7"/>
      <c r="F124" s="6"/>
    </row>
    <row r="125" spans="1:6" x14ac:dyDescent="0.3">
      <c r="A125" s="24" t="s">
        <v>204</v>
      </c>
    </row>
    <row r="126" spans="1:6" x14ac:dyDescent="0.3">
      <c r="A126" s="6" t="s">
        <v>166</v>
      </c>
    </row>
    <row r="127" spans="1:6" s="8" customFormat="1" x14ac:dyDescent="0.3">
      <c r="A127" s="8" t="s">
        <v>144</v>
      </c>
    </row>
    <row r="128" spans="1:6" s="67" customFormat="1" x14ac:dyDescent="0.3">
      <c r="A128" s="7" t="s">
        <v>129</v>
      </c>
    </row>
    <row r="129" spans="1:6" x14ac:dyDescent="0.3">
      <c r="A129" s="8" t="s">
        <v>70</v>
      </c>
      <c r="F129" s="6"/>
    </row>
    <row r="130" spans="1:6" x14ac:dyDescent="0.3">
      <c r="A130" s="8"/>
      <c r="F130" s="6"/>
    </row>
    <row r="131" spans="1:6" x14ac:dyDescent="0.3">
      <c r="A131" s="24" t="s">
        <v>132</v>
      </c>
    </row>
    <row r="132" spans="1:6" x14ac:dyDescent="0.3">
      <c r="A132" s="6" t="s">
        <v>71</v>
      </c>
    </row>
    <row r="133" spans="1:6" x14ac:dyDescent="0.3">
      <c r="A133" s="8" t="s">
        <v>130</v>
      </c>
    </row>
    <row r="134" spans="1:6" x14ac:dyDescent="0.3">
      <c r="A134" s="6" t="s">
        <v>67</v>
      </c>
    </row>
    <row r="135" spans="1:6" x14ac:dyDescent="0.3">
      <c r="B135" t="s">
        <v>59</v>
      </c>
    </row>
    <row r="136" spans="1:6" x14ac:dyDescent="0.3">
      <c r="A136" s="6" t="s">
        <v>131</v>
      </c>
    </row>
    <row r="137" spans="1:6" x14ac:dyDescent="0.3">
      <c r="B137" t="s">
        <v>97</v>
      </c>
    </row>
    <row r="138" spans="1:6" ht="15.6" x14ac:dyDescent="0.3">
      <c r="A138" s="36" t="s">
        <v>141</v>
      </c>
    </row>
    <row r="141" spans="1:6" ht="18.600000000000001" customHeight="1" x14ac:dyDescent="0.4">
      <c r="A141" s="71" t="s">
        <v>133</v>
      </c>
      <c r="B141" s="64"/>
    </row>
    <row r="142" spans="1:6" ht="12.6" customHeight="1" x14ac:dyDescent="0.3">
      <c r="A142" s="64" t="s">
        <v>52</v>
      </c>
    </row>
    <row r="143" spans="1:6" s="64" customFormat="1" ht="12.6" customHeight="1" x14ac:dyDescent="0.3">
      <c r="A143" s="148" t="s">
        <v>212</v>
      </c>
    </row>
    <row r="144" spans="1:6" ht="12.6" customHeight="1" x14ac:dyDescent="0.3">
      <c r="A144" s="64" t="s">
        <v>51</v>
      </c>
    </row>
    <row r="145" spans="1:2" x14ac:dyDescent="0.3">
      <c r="A145" s="64" t="s">
        <v>206</v>
      </c>
    </row>
    <row r="146" spans="1:2" s="64" customFormat="1" x14ac:dyDescent="0.3">
      <c r="A146" s="64" t="s">
        <v>168</v>
      </c>
    </row>
    <row r="147" spans="1:2" x14ac:dyDescent="0.3">
      <c r="A147" s="64" t="s">
        <v>161</v>
      </c>
    </row>
    <row r="148" spans="1:2" s="64" customFormat="1" x14ac:dyDescent="0.3">
      <c r="A148" s="64" t="s">
        <v>162</v>
      </c>
    </row>
    <row r="149" spans="1:2" x14ac:dyDescent="0.3">
      <c r="A149" s="64" t="s">
        <v>208</v>
      </c>
    </row>
    <row r="150" spans="1:2" s="64" customFormat="1" x14ac:dyDescent="0.3">
      <c r="A150" s="64" t="s">
        <v>209</v>
      </c>
    </row>
    <row r="151" spans="1:2" x14ac:dyDescent="0.3">
      <c r="A151" s="64" t="s">
        <v>210</v>
      </c>
    </row>
    <row r="152" spans="1:2" x14ac:dyDescent="0.3">
      <c r="A152" s="64" t="s">
        <v>50</v>
      </c>
    </row>
    <row r="153" spans="1:2" x14ac:dyDescent="0.3">
      <c r="A153" s="64" t="s">
        <v>211</v>
      </c>
    </row>
    <row r="154" spans="1:2" x14ac:dyDescent="0.3">
      <c r="A154" s="67" t="s">
        <v>68</v>
      </c>
    </row>
    <row r="155" spans="1:2" x14ac:dyDescent="0.3">
      <c r="A155" s="64" t="s">
        <v>25</v>
      </c>
    </row>
    <row r="156" spans="1:2" x14ac:dyDescent="0.3">
      <c r="A156" s="67" t="s">
        <v>48</v>
      </c>
    </row>
    <row r="157" spans="1:2" x14ac:dyDescent="0.3">
      <c r="A157" s="67" t="s">
        <v>49</v>
      </c>
    </row>
    <row r="158" spans="1:2" s="64" customFormat="1" ht="15.6" customHeight="1" x14ac:dyDescent="0.3">
      <c r="A158" s="67"/>
    </row>
    <row r="159" spans="1:2" ht="14.4" customHeight="1" x14ac:dyDescent="0.3">
      <c r="A159" s="67"/>
      <c r="B159" s="64"/>
    </row>
    <row r="160" spans="1:2" ht="19.2" customHeight="1" x14ac:dyDescent="0.4">
      <c r="A160" s="71" t="s">
        <v>90</v>
      </c>
      <c r="B160" s="64"/>
    </row>
    <row r="161" spans="1:10" s="64" customFormat="1" ht="13.8" customHeight="1" x14ac:dyDescent="0.3">
      <c r="A161" s="66" t="s">
        <v>171</v>
      </c>
    </row>
    <row r="162" spans="1:10" s="64" customFormat="1" ht="13.8" customHeight="1" x14ac:dyDescent="0.3">
      <c r="B162" s="182" t="s">
        <v>174</v>
      </c>
      <c r="C162" s="182"/>
      <c r="D162" s="182"/>
      <c r="E162" s="182"/>
      <c r="F162" s="182"/>
      <c r="G162" s="182"/>
      <c r="H162" s="182"/>
      <c r="I162" s="182"/>
      <c r="J162" s="182"/>
    </row>
    <row r="163" spans="1:10" s="64" customFormat="1" ht="13.8" customHeight="1" x14ac:dyDescent="0.3">
      <c r="B163" s="182"/>
      <c r="C163" s="182"/>
      <c r="D163" s="182"/>
      <c r="E163" s="182"/>
      <c r="F163" s="182"/>
      <c r="G163" s="182"/>
      <c r="H163" s="182"/>
      <c r="I163" s="182"/>
      <c r="J163" s="182"/>
    </row>
    <row r="164" spans="1:10" s="64" customFormat="1" ht="6" customHeight="1" x14ac:dyDescent="0.3">
      <c r="B164" s="182"/>
      <c r="C164" s="182"/>
      <c r="D164" s="182"/>
      <c r="E164" s="182"/>
      <c r="F164" s="182"/>
      <c r="G164" s="182"/>
      <c r="H164" s="182"/>
      <c r="I164" s="182"/>
      <c r="J164" s="182"/>
    </row>
    <row r="165" spans="1:10" s="64" customFormat="1" ht="13.8" customHeight="1" x14ac:dyDescent="0.3">
      <c r="A165" s="66" t="s">
        <v>172</v>
      </c>
    </row>
    <row r="166" spans="1:10" s="64" customFormat="1" ht="13.8" customHeight="1" x14ac:dyDescent="0.3">
      <c r="B166" s="182" t="s">
        <v>177</v>
      </c>
      <c r="C166" s="182"/>
      <c r="D166" s="182"/>
      <c r="E166" s="182"/>
      <c r="F166" s="182"/>
      <c r="G166" s="182"/>
      <c r="H166" s="182"/>
      <c r="I166" s="182"/>
      <c r="J166" s="182"/>
    </row>
    <row r="167" spans="1:10" s="64" customFormat="1" ht="13.8" customHeight="1" x14ac:dyDescent="0.3">
      <c r="B167" s="182"/>
      <c r="C167" s="182"/>
      <c r="D167" s="182"/>
      <c r="E167" s="182"/>
      <c r="F167" s="182"/>
      <c r="G167" s="182"/>
      <c r="H167" s="182"/>
      <c r="I167" s="182"/>
      <c r="J167" s="182"/>
    </row>
    <row r="168" spans="1:10" s="64" customFormat="1" ht="13.8" customHeight="1" x14ac:dyDescent="0.3">
      <c r="B168" s="182"/>
      <c r="C168" s="182"/>
      <c r="D168" s="182"/>
      <c r="E168" s="182"/>
      <c r="F168" s="182"/>
      <c r="G168" s="182"/>
      <c r="H168" s="182"/>
      <c r="I168" s="182"/>
      <c r="J168" s="182"/>
    </row>
    <row r="169" spans="1:10" s="64" customFormat="1" ht="13.8" customHeight="1" x14ac:dyDescent="0.3">
      <c r="B169" s="182"/>
      <c r="C169" s="182"/>
      <c r="D169" s="182"/>
      <c r="E169" s="182"/>
      <c r="F169" s="182"/>
      <c r="G169" s="182"/>
      <c r="H169" s="182"/>
      <c r="I169" s="182"/>
      <c r="J169" s="182"/>
    </row>
    <row r="170" spans="1:10" s="64" customFormat="1" ht="13.8" customHeight="1" x14ac:dyDescent="0.3">
      <c r="B170" s="182"/>
      <c r="C170" s="182"/>
      <c r="D170" s="182"/>
      <c r="E170" s="182"/>
      <c r="F170" s="182"/>
      <c r="G170" s="182"/>
      <c r="H170" s="182"/>
      <c r="I170" s="182"/>
      <c r="J170" s="182"/>
    </row>
    <row r="171" spans="1:10" s="64" customFormat="1" ht="18.600000000000001" customHeight="1" x14ac:dyDescent="0.3">
      <c r="B171" s="182"/>
      <c r="C171" s="182"/>
      <c r="D171" s="182"/>
      <c r="E171" s="182"/>
      <c r="F171" s="182"/>
      <c r="G171" s="182"/>
      <c r="H171" s="182"/>
      <c r="I171" s="182"/>
      <c r="J171" s="182"/>
    </row>
    <row r="172" spans="1:10" ht="13.8" customHeight="1" x14ac:dyDescent="0.3">
      <c r="A172" s="66" t="s">
        <v>251</v>
      </c>
    </row>
    <row r="173" spans="1:10" ht="13.8" customHeight="1" x14ac:dyDescent="0.3">
      <c r="A173" s="64"/>
      <c r="B173" s="64" t="s">
        <v>248</v>
      </c>
    </row>
    <row r="174" spans="1:10" ht="13.8" customHeight="1" x14ac:dyDescent="0.3">
      <c r="A174" s="64"/>
      <c r="B174" s="64" t="s">
        <v>65</v>
      </c>
    </row>
    <row r="175" spans="1:10" ht="13.8" customHeight="1" x14ac:dyDescent="0.3">
      <c r="A175" s="64"/>
      <c r="B175" s="64" t="s">
        <v>66</v>
      </c>
    </row>
    <row r="176" spans="1:10" ht="13.8" customHeight="1" x14ac:dyDescent="0.3">
      <c r="A176" s="64"/>
      <c r="B176" s="64" t="s">
        <v>252</v>
      </c>
    </row>
    <row r="177" spans="1:2" ht="13.8" customHeight="1" x14ac:dyDescent="0.3">
      <c r="A177" s="64"/>
      <c r="B177" s="64" t="s">
        <v>249</v>
      </c>
    </row>
    <row r="178" spans="1:2" ht="13.8" customHeight="1" x14ac:dyDescent="0.3">
      <c r="A178" s="64"/>
      <c r="B178" s="64" t="s">
        <v>250</v>
      </c>
    </row>
    <row r="179" spans="1:2" ht="13.8" customHeight="1" x14ac:dyDescent="0.3">
      <c r="A179" s="64"/>
      <c r="B179" s="64" t="s">
        <v>215</v>
      </c>
    </row>
    <row r="180" spans="1:2" s="64" customFormat="1" ht="13.8" customHeight="1" x14ac:dyDescent="0.3">
      <c r="B180" s="64" t="s">
        <v>268</v>
      </c>
    </row>
    <row r="181" spans="1:2" s="64" customFormat="1" ht="13.8" customHeight="1" x14ac:dyDescent="0.3">
      <c r="B181" s="64" t="s">
        <v>269</v>
      </c>
    </row>
    <row r="182" spans="1:2" ht="13.8" customHeight="1" x14ac:dyDescent="0.3">
      <c r="A182" s="64"/>
      <c r="B182" s="64" t="s">
        <v>253</v>
      </c>
    </row>
    <row r="183" spans="1:2" ht="13.8" customHeight="1" x14ac:dyDescent="0.3">
      <c r="A183" s="64"/>
      <c r="B183" s="64" t="s">
        <v>254</v>
      </c>
    </row>
    <row r="184" spans="1:2" ht="13.8" customHeight="1" x14ac:dyDescent="0.3">
      <c r="A184" s="64"/>
      <c r="B184" s="64" t="s">
        <v>179</v>
      </c>
    </row>
    <row r="185" spans="1:2" ht="13.8" customHeight="1" x14ac:dyDescent="0.3">
      <c r="A185" s="64"/>
      <c r="B185" s="64" t="s">
        <v>178</v>
      </c>
    </row>
    <row r="186" spans="1:2" x14ac:dyDescent="0.3">
      <c r="A186" s="64"/>
      <c r="B186" s="64" t="s">
        <v>214</v>
      </c>
    </row>
    <row r="187" spans="1:2" ht="13.8" customHeight="1" x14ac:dyDescent="0.3">
      <c r="A187" s="66" t="s">
        <v>91</v>
      </c>
      <c r="B187" s="64"/>
    </row>
    <row r="188" spans="1:2" s="64" customFormat="1" ht="13.8" customHeight="1" x14ac:dyDescent="0.3">
      <c r="A188" s="66"/>
      <c r="B188" s="64" t="s">
        <v>170</v>
      </c>
    </row>
    <row r="189" spans="1:2" ht="13.8" customHeight="1" x14ac:dyDescent="0.3">
      <c r="A189" s="64"/>
      <c r="B189" s="69" t="s">
        <v>92</v>
      </c>
    </row>
    <row r="190" spans="1:2" ht="13.8" customHeight="1" x14ac:dyDescent="0.3">
      <c r="A190" s="66" t="s">
        <v>93</v>
      </c>
      <c r="B190" s="69"/>
    </row>
    <row r="191" spans="1:2" ht="13.8" customHeight="1" x14ac:dyDescent="0.3">
      <c r="A191" s="64"/>
      <c r="B191" s="67" t="s">
        <v>94</v>
      </c>
    </row>
    <row r="192" spans="1:2" ht="13.8" customHeight="1" x14ac:dyDescent="0.3">
      <c r="A192" s="64"/>
      <c r="B192" s="67" t="s">
        <v>158</v>
      </c>
    </row>
    <row r="193" spans="1:12" x14ac:dyDescent="0.3">
      <c r="A193" s="64"/>
      <c r="B193" s="67" t="s">
        <v>246</v>
      </c>
    </row>
    <row r="194" spans="1:12" x14ac:dyDescent="0.3">
      <c r="A194" s="66" t="s">
        <v>96</v>
      </c>
      <c r="B194" s="69"/>
    </row>
    <row r="195" spans="1:12" x14ac:dyDescent="0.3">
      <c r="A195" s="67"/>
      <c r="B195" s="64" t="s">
        <v>159</v>
      </c>
    </row>
    <row r="196" spans="1:12" s="64" customFormat="1" x14ac:dyDescent="0.3">
      <c r="A196" s="67"/>
      <c r="B196" s="64" t="s">
        <v>160</v>
      </c>
    </row>
    <row r="197" spans="1:12" x14ac:dyDescent="0.3">
      <c r="A197" s="64"/>
      <c r="B197" s="64" t="s">
        <v>173</v>
      </c>
    </row>
    <row r="198" spans="1:12" x14ac:dyDescent="0.3">
      <c r="A198" s="64"/>
      <c r="B198" s="64" t="s">
        <v>60</v>
      </c>
    </row>
    <row r="199" spans="1:12" x14ac:dyDescent="0.3">
      <c r="A199" s="64"/>
      <c r="B199" s="64" t="s">
        <v>213</v>
      </c>
    </row>
    <row r="200" spans="1:12" x14ac:dyDescent="0.3">
      <c r="A200" s="64"/>
      <c r="B200" s="64" t="s">
        <v>63</v>
      </c>
    </row>
    <row r="201" spans="1:12" x14ac:dyDescent="0.3">
      <c r="A201" s="64"/>
      <c r="B201" s="64" t="s">
        <v>61</v>
      </c>
    </row>
    <row r="202" spans="1:12" x14ac:dyDescent="0.3">
      <c r="A202" s="64"/>
      <c r="B202" s="64" t="s">
        <v>62</v>
      </c>
    </row>
    <row r="203" spans="1:12" x14ac:dyDescent="0.3">
      <c r="A203" s="64"/>
      <c r="B203" s="64" t="s">
        <v>167</v>
      </c>
    </row>
    <row r="204" spans="1:12" x14ac:dyDescent="0.3">
      <c r="A204" s="64"/>
      <c r="B204" s="64" t="s">
        <v>72</v>
      </c>
    </row>
    <row r="205" spans="1:12" ht="12.6" customHeight="1" x14ac:dyDescent="0.3">
      <c r="A205" s="64"/>
      <c r="B205" s="64" t="s">
        <v>198</v>
      </c>
    </row>
    <row r="206" spans="1:12" s="64" customFormat="1" ht="12.6" customHeight="1" x14ac:dyDescent="0.3">
      <c r="B206" s="64" t="s">
        <v>128</v>
      </c>
    </row>
    <row r="207" spans="1:12" ht="19.8" customHeight="1" x14ac:dyDescent="0.3">
      <c r="A207" s="66" t="s">
        <v>203</v>
      </c>
      <c r="B207" s="64"/>
    </row>
    <row r="208" spans="1:12" s="64" customFormat="1" ht="147" customHeight="1" x14ac:dyDescent="0.3">
      <c r="B208" s="169" t="s">
        <v>207</v>
      </c>
      <c r="C208" s="170"/>
      <c r="D208" s="170"/>
      <c r="E208" s="170"/>
      <c r="F208" s="170"/>
      <c r="G208" s="170"/>
      <c r="H208" s="170"/>
      <c r="I208" s="170"/>
      <c r="J208" s="170"/>
      <c r="K208" s="170"/>
      <c r="L208" s="170"/>
    </row>
    <row r="209" spans="1:15" s="64" customFormat="1" x14ac:dyDescent="0.3">
      <c r="A209" s="65" t="s">
        <v>142</v>
      </c>
    </row>
    <row r="210" spans="1:15" s="64" customFormat="1" x14ac:dyDescent="0.3">
      <c r="A210" s="130" t="s">
        <v>143</v>
      </c>
      <c r="B210" s="116"/>
      <c r="C210" s="116"/>
      <c r="D210" s="116"/>
      <c r="E210" s="116"/>
      <c r="F210" s="116"/>
      <c r="G210" s="116"/>
      <c r="H210" s="116"/>
      <c r="I210" s="116"/>
      <c r="J210" s="116"/>
      <c r="K210" s="118"/>
      <c r="M210" s="118"/>
      <c r="N210" s="116"/>
      <c r="O210" s="116"/>
    </row>
    <row r="211" spans="1:15" s="64" customFormat="1" ht="21" customHeight="1" x14ac:dyDescent="0.3">
      <c r="A211" s="66" t="s">
        <v>148</v>
      </c>
      <c r="B211" s="117"/>
      <c r="C211" s="118"/>
      <c r="D211" s="118"/>
      <c r="E211" s="118"/>
      <c r="F211" s="118"/>
      <c r="G211" s="118"/>
      <c r="H211" s="118"/>
      <c r="I211" s="118"/>
      <c r="J211" s="118"/>
      <c r="K211" s="118"/>
      <c r="L211" s="118"/>
      <c r="M211" s="118"/>
      <c r="N211" s="116"/>
      <c r="O211" s="116"/>
    </row>
    <row r="212" spans="1:15" s="64" customFormat="1" x14ac:dyDescent="0.3">
      <c r="B212" s="64" t="s">
        <v>188</v>
      </c>
      <c r="C212" s="118"/>
      <c r="D212" s="118"/>
      <c r="E212" s="118"/>
      <c r="F212" s="118"/>
      <c r="G212" s="118"/>
      <c r="H212" s="118"/>
      <c r="I212" s="118"/>
      <c r="J212" s="118"/>
      <c r="K212" s="118"/>
      <c r="L212" s="118"/>
      <c r="M212" s="118"/>
      <c r="N212" s="116"/>
      <c r="O212" s="116"/>
    </row>
    <row r="213" spans="1:15" s="64" customFormat="1" x14ac:dyDescent="0.3">
      <c r="A213" s="66"/>
      <c r="B213" s="64" t="s">
        <v>149</v>
      </c>
    </row>
    <row r="214" spans="1:15" s="64" customFormat="1" x14ac:dyDescent="0.3">
      <c r="A214" s="66"/>
    </row>
    <row r="215" spans="1:15" x14ac:dyDescent="0.3">
      <c r="A215" s="8"/>
    </row>
    <row r="216" spans="1:15" ht="21" x14ac:dyDescent="0.4">
      <c r="A216" s="71" t="s">
        <v>134</v>
      </c>
      <c r="B216" s="64"/>
      <c r="C216" s="64"/>
    </row>
    <row r="217" spans="1:15" x14ac:dyDescent="0.3">
      <c r="A217" s="67" t="s">
        <v>136</v>
      </c>
      <c r="B217" s="64"/>
      <c r="C217" s="64"/>
    </row>
    <row r="218" spans="1:15" x14ac:dyDescent="0.3">
      <c r="A218" s="66"/>
      <c r="B218" s="65" t="s">
        <v>15</v>
      </c>
      <c r="C218" s="64"/>
    </row>
    <row r="219" spans="1:15" x14ac:dyDescent="0.3">
      <c r="A219" s="64"/>
      <c r="B219" s="65"/>
      <c r="C219" s="64"/>
    </row>
    <row r="221" spans="1:15" ht="21" x14ac:dyDescent="0.4">
      <c r="A221" s="71" t="s">
        <v>107</v>
      </c>
      <c r="B221" s="64"/>
      <c r="C221" s="64"/>
    </row>
    <row r="222" spans="1:15" s="64" customFormat="1" x14ac:dyDescent="0.3">
      <c r="A222" s="67" t="s">
        <v>135</v>
      </c>
      <c r="D222"/>
    </row>
    <row r="223" spans="1:15" s="64" customFormat="1" x14ac:dyDescent="0.3">
      <c r="B223" s="65" t="s">
        <v>33</v>
      </c>
      <c r="D223"/>
    </row>
    <row r="224" spans="1:15" x14ac:dyDescent="0.3">
      <c r="A224" s="67" t="s">
        <v>139</v>
      </c>
      <c r="B224" s="64"/>
      <c r="C224" s="64"/>
    </row>
    <row r="225" spans="1:7" x14ac:dyDescent="0.3">
      <c r="A225" s="64"/>
      <c r="B225" s="7" t="s">
        <v>138</v>
      </c>
    </row>
    <row r="226" spans="1:7" x14ac:dyDescent="0.3">
      <c r="A226" s="64"/>
      <c r="B226" s="68" t="s">
        <v>21</v>
      </c>
      <c r="C226" s="64"/>
    </row>
    <row r="227" spans="1:7" x14ac:dyDescent="0.3">
      <c r="A227" s="64"/>
      <c r="B227" s="64" t="s">
        <v>137</v>
      </c>
      <c r="C227" s="64"/>
    </row>
    <row r="228" spans="1:7" s="64" customFormat="1" x14ac:dyDescent="0.3"/>
    <row r="230" spans="1:7" ht="21" x14ac:dyDescent="0.4">
      <c r="A230" s="71" t="s">
        <v>108</v>
      </c>
      <c r="B230" s="64"/>
      <c r="C230" s="64"/>
    </row>
    <row r="231" spans="1:7" x14ac:dyDescent="0.3">
      <c r="A231" s="66" t="s">
        <v>74</v>
      </c>
      <c r="B231" s="64"/>
      <c r="C231" s="64"/>
    </row>
    <row r="232" spans="1:7" x14ac:dyDescent="0.3">
      <c r="A232" s="64" t="s">
        <v>119</v>
      </c>
      <c r="B232" s="64"/>
      <c r="C232" s="64"/>
    </row>
    <row r="233" spans="1:7" x14ac:dyDescent="0.3">
      <c r="A233" s="64" t="s">
        <v>77</v>
      </c>
      <c r="B233" s="64"/>
    </row>
    <row r="234" spans="1:7" x14ac:dyDescent="0.3">
      <c r="A234" s="64" t="s">
        <v>38</v>
      </c>
      <c r="B234" s="65" t="s">
        <v>40</v>
      </c>
    </row>
    <row r="235" spans="1:7" x14ac:dyDescent="0.3">
      <c r="A235" s="64" t="s">
        <v>39</v>
      </c>
      <c r="B235" s="65" t="s">
        <v>41</v>
      </c>
    </row>
    <row r="236" spans="1:7" s="64" customFormat="1" x14ac:dyDescent="0.3">
      <c r="A236" s="67" t="s">
        <v>243</v>
      </c>
      <c r="B236" s="115"/>
      <c r="C236" s="67"/>
      <c r="D236" s="67"/>
      <c r="E236" s="67"/>
      <c r="F236" s="67"/>
      <c r="G236" s="67"/>
    </row>
    <row r="237" spans="1:7" s="64" customFormat="1" x14ac:dyDescent="0.3">
      <c r="A237" s="67" t="s">
        <v>244</v>
      </c>
      <c r="B237" s="115"/>
      <c r="C237" s="67"/>
      <c r="D237" s="67"/>
      <c r="E237" s="67"/>
      <c r="F237" s="67"/>
      <c r="G237" s="67"/>
    </row>
    <row r="238" spans="1:7" x14ac:dyDescent="0.3">
      <c r="A238" s="67" t="s">
        <v>245</v>
      </c>
      <c r="B238" s="67"/>
      <c r="C238" s="67"/>
      <c r="D238" s="67"/>
      <c r="E238" s="67"/>
      <c r="F238" s="67"/>
      <c r="G238" s="67"/>
    </row>
    <row r="239" spans="1:7" s="64" customFormat="1" x14ac:dyDescent="0.3">
      <c r="A239" s="67" t="s">
        <v>175</v>
      </c>
      <c r="B239" s="67"/>
      <c r="C239" s="67"/>
      <c r="D239" s="67"/>
      <c r="E239" s="67"/>
      <c r="F239" s="67"/>
      <c r="G239" s="67"/>
    </row>
    <row r="240" spans="1:7" s="64" customFormat="1" x14ac:dyDescent="0.3">
      <c r="A240" s="67" t="s">
        <v>121</v>
      </c>
      <c r="B240" s="67"/>
      <c r="C240" s="67"/>
      <c r="D240" s="67"/>
      <c r="E240" s="67"/>
      <c r="F240" s="67"/>
      <c r="G240" s="67"/>
    </row>
    <row r="241" spans="1:7" s="64" customFormat="1" x14ac:dyDescent="0.3">
      <c r="A241" s="67" t="s">
        <v>118</v>
      </c>
      <c r="B241" s="67"/>
      <c r="C241" s="67"/>
      <c r="D241" s="67"/>
      <c r="E241" s="67"/>
      <c r="F241" s="67"/>
      <c r="G241" s="67"/>
    </row>
    <row r="242" spans="1:7" x14ac:dyDescent="0.3">
      <c r="B242" s="64"/>
    </row>
    <row r="243" spans="1:7" x14ac:dyDescent="0.3">
      <c r="A243" s="66" t="s">
        <v>76</v>
      </c>
      <c r="B243" s="64"/>
    </row>
    <row r="244" spans="1:7" x14ac:dyDescent="0.3">
      <c r="A244" s="67" t="s">
        <v>103</v>
      </c>
    </row>
    <row r="245" spans="1:7" x14ac:dyDescent="0.3">
      <c r="A245" s="67"/>
      <c r="B245" s="67" t="s">
        <v>75</v>
      </c>
    </row>
    <row r="246" spans="1:7" x14ac:dyDescent="0.3">
      <c r="A246" s="67" t="s">
        <v>78</v>
      </c>
    </row>
    <row r="247" spans="1:7" x14ac:dyDescent="0.3">
      <c r="A247" s="70" t="s">
        <v>38</v>
      </c>
      <c r="B247" s="65" t="s">
        <v>79</v>
      </c>
    </row>
    <row r="248" spans="1:7" x14ac:dyDescent="0.3">
      <c r="A248" s="70" t="s">
        <v>39</v>
      </c>
      <c r="B248" s="65" t="s">
        <v>81</v>
      </c>
    </row>
    <row r="249" spans="1:7" x14ac:dyDescent="0.3">
      <c r="A249" s="70" t="s">
        <v>80</v>
      </c>
      <c r="B249" s="65" t="s">
        <v>73</v>
      </c>
    </row>
    <row r="250" spans="1:7" x14ac:dyDescent="0.3">
      <c r="A250" s="70" t="s">
        <v>242</v>
      </c>
    </row>
    <row r="251" spans="1:7" s="64" customFormat="1" x14ac:dyDescent="0.3">
      <c r="A251" s="70"/>
    </row>
    <row r="259" spans="13:14" ht="72" customHeight="1" x14ac:dyDescent="0.3"/>
    <row r="262" spans="13:14" ht="38.4" customHeight="1" x14ac:dyDescent="0.3"/>
    <row r="263" spans="13:14" ht="46.8" customHeight="1" x14ac:dyDescent="0.3">
      <c r="M263" s="11"/>
      <c r="N263" s="9"/>
    </row>
    <row r="264" spans="13:14" ht="29.4" customHeight="1" x14ac:dyDescent="0.3"/>
  </sheetData>
  <sortState ref="A23:B42">
    <sortCondition ref="A23:A42"/>
  </sortState>
  <mergeCells count="11">
    <mergeCell ref="B208:L208"/>
    <mergeCell ref="A59:B59"/>
    <mergeCell ref="A5:K5"/>
    <mergeCell ref="F22:I22"/>
    <mergeCell ref="H23:I23"/>
    <mergeCell ref="F23:G23"/>
    <mergeCell ref="A60:B60"/>
    <mergeCell ref="B162:J164"/>
    <mergeCell ref="B166:J171"/>
    <mergeCell ref="C23:E23"/>
    <mergeCell ref="A6:J6"/>
  </mergeCells>
  <hyperlinks>
    <hyperlink ref="B218" r:id="rId1" location="protocoles"/>
    <hyperlink ref="B226" r:id="rId2" display="https://www.naturamedicatrix.fr/fr/immunite/550-vitamine-d3k2-2000-ui-50-g-dr-jacobs-medical.html"/>
    <hyperlink ref="B234" r:id="rId3"/>
    <hyperlink ref="B235" r:id="rId4"/>
    <hyperlink ref="B223" r:id="rId5" location="trait"/>
    <hyperlink ref="B249" r:id="rId6"/>
    <hyperlink ref="B247" r:id="rId7"/>
    <hyperlink ref="A209" r:id="rId8"/>
    <hyperlink ref="A210" r:id="rId9"/>
  </hyperlinks>
  <pageMargins left="0.78740157480314965" right="0.39370078740157483" top="0.39370078740157483" bottom="0.39370078740157483" header="0.31496062992125984" footer="0.31496062992125984"/>
  <pageSetup paperSize="9" scale="12" fitToWidth="0" orientation="landscape" r:id="rId10"/>
  <ignoredErrors>
    <ignoredError sqref="H25:H48 F51:G51 H5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G9" sqref="G9"/>
    </sheetView>
  </sheetViews>
  <sheetFormatPr baseColWidth="10" defaultRowHeight="14.4" x14ac:dyDescent="0.3"/>
  <cols>
    <col min="10" max="10" width="33.5546875" customWidth="1"/>
  </cols>
  <sheetData>
    <row r="1" spans="1:12" x14ac:dyDescent="0.3">
      <c r="A1" s="66" t="s">
        <v>114</v>
      </c>
    </row>
    <row r="3" spans="1:12" ht="42" customHeight="1" x14ac:dyDescent="0.3">
      <c r="A3" s="186" t="s">
        <v>202</v>
      </c>
      <c r="B3" s="186"/>
      <c r="C3" s="186"/>
      <c r="D3" s="186"/>
      <c r="E3" s="186"/>
      <c r="F3" s="186"/>
      <c r="G3" s="186"/>
      <c r="H3" s="186"/>
      <c r="I3" s="186"/>
      <c r="J3" s="186"/>
      <c r="K3" s="78"/>
      <c r="L3" s="78"/>
    </row>
    <row r="4" spans="1:12" x14ac:dyDescent="0.3">
      <c r="A4" s="10" t="s">
        <v>43</v>
      </c>
    </row>
    <row r="5" spans="1:12" x14ac:dyDescent="0.3">
      <c r="A5" s="18" t="s">
        <v>101</v>
      </c>
    </row>
    <row r="6" spans="1:12" x14ac:dyDescent="0.3">
      <c r="A6" s="10" t="s">
        <v>116</v>
      </c>
    </row>
    <row r="7" spans="1:12" x14ac:dyDescent="0.3">
      <c r="A7" t="s">
        <v>115</v>
      </c>
    </row>
    <row r="8" spans="1:12" x14ac:dyDescent="0.3">
      <c r="A8" s="10" t="s">
        <v>102</v>
      </c>
    </row>
    <row r="9" spans="1:12" x14ac:dyDescent="0.3">
      <c r="C9" s="12"/>
    </row>
  </sheetData>
  <mergeCells count="1">
    <mergeCell ref="A3:J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heetViews>
  <sheetFormatPr baseColWidth="10" defaultRowHeight="14.4" x14ac:dyDescent="0.3"/>
  <cols>
    <col min="2" max="2" width="9.109375" customWidth="1"/>
    <col min="3" max="3" width="5.77734375" customWidth="1"/>
    <col min="4" max="4" width="11.21875" customWidth="1"/>
    <col min="11" max="11" width="25.109375" customWidth="1"/>
  </cols>
  <sheetData>
    <row r="1" spans="1:11" s="66" customFormat="1" x14ac:dyDescent="0.3">
      <c r="A1" s="66" t="s">
        <v>169</v>
      </c>
    </row>
    <row r="2" spans="1:11" s="66" customFormat="1" x14ac:dyDescent="0.3"/>
    <row r="3" spans="1:11" x14ac:dyDescent="0.3">
      <c r="A3" t="s">
        <v>106</v>
      </c>
    </row>
    <row r="4" spans="1:11" ht="18.600000000000001" customHeight="1" x14ac:dyDescent="0.3">
      <c r="A4" s="79" t="s">
        <v>105</v>
      </c>
      <c r="B4" s="82" t="s">
        <v>264</v>
      </c>
      <c r="C4" s="83"/>
      <c r="D4" s="84"/>
      <c r="E4" s="167"/>
    </row>
    <row r="5" spans="1:11" x14ac:dyDescent="0.3">
      <c r="A5" s="168" t="s">
        <v>47</v>
      </c>
      <c r="B5" s="37"/>
      <c r="C5" s="38"/>
      <c r="D5" s="39"/>
    </row>
    <row r="6" spans="1:11" x14ac:dyDescent="0.3">
      <c r="B6" s="22"/>
      <c r="C6" s="22"/>
    </row>
    <row r="7" spans="1:11" s="64" customFormat="1" ht="118.8" customHeight="1" x14ac:dyDescent="0.3">
      <c r="A7" s="187" t="s">
        <v>277</v>
      </c>
      <c r="B7" s="188"/>
      <c r="C7" s="188"/>
      <c r="D7" s="188"/>
      <c r="E7" s="188"/>
      <c r="F7" s="188"/>
      <c r="G7" s="188"/>
      <c r="H7" s="188"/>
      <c r="I7" s="188"/>
      <c r="J7" s="188"/>
      <c r="K7" s="188"/>
    </row>
    <row r="8" spans="1:11" s="64" customFormat="1" ht="16.8" customHeight="1" x14ac:dyDescent="0.3">
      <c r="A8" t="s">
        <v>150</v>
      </c>
    </row>
  </sheetData>
  <mergeCells count="1">
    <mergeCell ref="A7:K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J1" sqref="J1"/>
    </sheetView>
  </sheetViews>
  <sheetFormatPr baseColWidth="10" defaultRowHeight="14.4" x14ac:dyDescent="0.3"/>
  <cols>
    <col min="1" max="1" width="20.88671875" customWidth="1"/>
  </cols>
  <sheetData>
    <row r="1" spans="1:8" s="129" customFormat="1" ht="52.2" customHeight="1" x14ac:dyDescent="0.3">
      <c r="A1" s="191" t="s">
        <v>216</v>
      </c>
      <c r="B1" s="192"/>
      <c r="C1" s="192"/>
      <c r="D1" s="192"/>
      <c r="E1" s="192"/>
      <c r="F1" s="192"/>
      <c r="G1" s="192"/>
      <c r="H1" s="192"/>
    </row>
    <row r="2" spans="1:8" s="129" customFormat="1" ht="16.2" x14ac:dyDescent="0.35">
      <c r="A2" s="20"/>
      <c r="B2" s="128"/>
    </row>
    <row r="3" spans="1:8" x14ac:dyDescent="0.3">
      <c r="A3" s="13" t="s">
        <v>37</v>
      </c>
    </row>
    <row r="4" spans="1:8" x14ac:dyDescent="0.3">
      <c r="A4" s="13" t="s">
        <v>86</v>
      </c>
    </row>
    <row r="5" spans="1:8" x14ac:dyDescent="0.3">
      <c r="A5" s="13" t="s">
        <v>87</v>
      </c>
    </row>
    <row r="6" spans="1:8" x14ac:dyDescent="0.3">
      <c r="A6" s="13" t="s">
        <v>88</v>
      </c>
    </row>
    <row r="7" spans="1:8" ht="15" thickBot="1" x14ac:dyDescent="0.35"/>
    <row r="8" spans="1:8" ht="72.599999999999994" thickBot="1" x14ac:dyDescent="0.35">
      <c r="A8" s="33"/>
      <c r="C8" s="59" t="s">
        <v>16</v>
      </c>
      <c r="D8" s="60" t="s">
        <v>219</v>
      </c>
      <c r="E8" s="60" t="str">
        <f>CONCATENATE("Prise minimale, en mg : ",NdosesMinRIFr, " doses journalières",)</f>
        <v>Prise minimale, en mg : 4 doses journalières</v>
      </c>
      <c r="F8" s="60" t="str">
        <f>CONCATENATE("Prise maximale, en mg : ",NdosesMaxRIFr, " doses journalières",)</f>
        <v>Prise maximale, en mg : 6 doses journalières</v>
      </c>
    </row>
    <row r="9" spans="1:8" ht="15" thickBot="1" x14ac:dyDescent="0.35">
      <c r="A9" s="1"/>
      <c r="C9" s="46">
        <v>60</v>
      </c>
      <c r="D9" s="61">
        <f>ROUNDUP(dosemgParKgRIFr*C9,0)</f>
        <v>12</v>
      </c>
      <c r="E9" s="61">
        <f>ROUNDUP(4*D9,0)</f>
        <v>48</v>
      </c>
      <c r="F9" s="61">
        <f>ROUNDUP(NdosesMaxRIFr*D9,0)</f>
        <v>72</v>
      </c>
    </row>
    <row r="10" spans="1:8" s="64" customFormat="1" x14ac:dyDescent="0.3">
      <c r="A10" s="1"/>
      <c r="C10" s="34"/>
      <c r="D10" s="62"/>
      <c r="E10" s="62"/>
      <c r="F10" s="62"/>
    </row>
    <row r="11" spans="1:8" ht="15" thickBot="1" x14ac:dyDescent="0.35">
      <c r="A11" s="1"/>
      <c r="C11" s="34"/>
      <c r="D11" s="62"/>
      <c r="E11" s="62"/>
      <c r="F11" s="62"/>
    </row>
    <row r="12" spans="1:8" ht="15" thickBot="1" x14ac:dyDescent="0.35">
      <c r="A12" s="33"/>
      <c r="C12" s="59"/>
      <c r="D12" s="60" t="s">
        <v>217</v>
      </c>
      <c r="E12" s="152" t="str">
        <f>CONCATENATE(NdosesMinRIFr, " doses",)</f>
        <v>4 doses</v>
      </c>
      <c r="F12" s="152" t="str">
        <f>CONCATENATE(NdosesMaxRIFr, " doses",)</f>
        <v>6 doses</v>
      </c>
    </row>
    <row r="13" spans="1:8" ht="43.8" thickBot="1" x14ac:dyDescent="0.35">
      <c r="A13" s="153" t="s">
        <v>220</v>
      </c>
      <c r="B13" s="155"/>
      <c r="C13" s="154" t="s">
        <v>218</v>
      </c>
      <c r="D13" s="151">
        <v>3.38</v>
      </c>
      <c r="E13" s="150">
        <f>D13*4</f>
        <v>13.52</v>
      </c>
      <c r="F13" s="150">
        <f>D13*6</f>
        <v>20.28</v>
      </c>
    </row>
    <row r="14" spans="1:8" ht="15" thickBot="1" x14ac:dyDescent="0.35">
      <c r="A14" s="189" t="s">
        <v>189</v>
      </c>
      <c r="B14" s="190"/>
      <c r="C14" s="149" t="s">
        <v>26</v>
      </c>
      <c r="D14" s="151">
        <v>13.17</v>
      </c>
      <c r="E14" s="150">
        <f>D14*4</f>
        <v>52.68</v>
      </c>
      <c r="F14" s="150">
        <f>D14*6</f>
        <v>79.02</v>
      </c>
    </row>
    <row r="15" spans="1:8" ht="15" thickBot="1" x14ac:dyDescent="0.35">
      <c r="A15" s="189"/>
      <c r="B15" s="190"/>
      <c r="C15" s="149" t="s">
        <v>27</v>
      </c>
      <c r="D15" s="151">
        <v>25</v>
      </c>
      <c r="E15" s="150">
        <f>D15*4</f>
        <v>100</v>
      </c>
      <c r="F15" s="150">
        <f>D15*6</f>
        <v>150</v>
      </c>
    </row>
    <row r="16" spans="1:8" ht="24" customHeight="1" x14ac:dyDescent="0.3">
      <c r="A16" s="25"/>
      <c r="B16" s="148" t="s">
        <v>30</v>
      </c>
    </row>
    <row r="17" spans="1:8" x14ac:dyDescent="0.3">
      <c r="B17" s="7"/>
    </row>
    <row r="19" spans="1:8" x14ac:dyDescent="0.3">
      <c r="A19" s="66" t="s">
        <v>190</v>
      </c>
    </row>
    <row r="20" spans="1:8" ht="43.2" x14ac:dyDescent="0.3">
      <c r="A20" s="131"/>
      <c r="B20" s="131" t="s">
        <v>184</v>
      </c>
      <c r="C20" s="131" t="s">
        <v>185</v>
      </c>
      <c r="D20" s="131" t="s">
        <v>181</v>
      </c>
      <c r="E20" s="131" t="s">
        <v>186</v>
      </c>
      <c r="F20" s="131" t="s">
        <v>182</v>
      </c>
      <c r="G20" s="131" t="s">
        <v>183</v>
      </c>
      <c r="H20" s="131" t="s">
        <v>187</v>
      </c>
    </row>
    <row r="21" spans="1:8" ht="31.2" customHeight="1" x14ac:dyDescent="0.3">
      <c r="A21" s="133" t="s">
        <v>221</v>
      </c>
      <c r="B21" s="132">
        <v>24</v>
      </c>
      <c r="C21" s="132">
        <v>6</v>
      </c>
      <c r="D21" s="134">
        <v>2.5</v>
      </c>
      <c r="E21" s="134">
        <f>D21/B21</f>
        <v>0.10416666666666667</v>
      </c>
      <c r="F21" s="134">
        <f>D21/(B21*C21)</f>
        <v>1.7361111111111112E-2</v>
      </c>
      <c r="G21" s="135">
        <f>F22/F21</f>
        <v>96</v>
      </c>
      <c r="H21" s="132">
        <f>B21*C21</f>
        <v>144</v>
      </c>
    </row>
    <row r="22" spans="1:8" x14ac:dyDescent="0.3">
      <c r="A22" s="133" t="s">
        <v>223</v>
      </c>
      <c r="B22" s="132">
        <v>4</v>
      </c>
      <c r="C22" s="132">
        <v>3</v>
      </c>
      <c r="D22" s="134">
        <v>20</v>
      </c>
      <c r="E22" s="134">
        <f>D22/B22</f>
        <v>5</v>
      </c>
      <c r="F22" s="134">
        <f>D22/(B22*C22)</f>
        <v>1.6666666666666667</v>
      </c>
      <c r="G22" s="135"/>
      <c r="H22" s="132">
        <f>B22*C22</f>
        <v>12</v>
      </c>
    </row>
    <row r="23" spans="1:8" ht="40.799999999999997" customHeight="1" x14ac:dyDescent="0.3">
      <c r="A23" s="133" t="s">
        <v>222</v>
      </c>
      <c r="B23" s="132"/>
      <c r="C23" s="132">
        <v>12</v>
      </c>
      <c r="D23" s="134"/>
      <c r="E23" s="134">
        <v>3.4</v>
      </c>
      <c r="F23" s="134">
        <f>E23/C23</f>
        <v>0.28333333333333333</v>
      </c>
      <c r="G23" s="135">
        <f>F22/F23</f>
        <v>5.882352941176471</v>
      </c>
      <c r="H23" s="132"/>
    </row>
    <row r="24" spans="1:8" x14ac:dyDescent="0.3">
      <c r="A24" s="132"/>
      <c r="B24" s="132"/>
      <c r="C24" s="132"/>
      <c r="D24" s="134"/>
      <c r="E24" s="134"/>
      <c r="F24" s="134"/>
      <c r="G24" s="135"/>
      <c r="H24" s="132"/>
    </row>
    <row r="25" spans="1:8" x14ac:dyDescent="0.3">
      <c r="A25" s="132"/>
      <c r="B25" s="132"/>
      <c r="C25" s="132"/>
      <c r="D25" s="134"/>
      <c r="E25" s="134"/>
      <c r="F25" s="134"/>
      <c r="G25" s="135"/>
      <c r="H25" s="132"/>
    </row>
    <row r="26" spans="1:8" x14ac:dyDescent="0.3">
      <c r="A26" s="132"/>
      <c r="B26" s="132"/>
      <c r="C26" s="132"/>
      <c r="D26" s="134"/>
      <c r="E26" s="134"/>
      <c r="F26" s="134"/>
      <c r="G26" s="135"/>
      <c r="H26" s="132"/>
    </row>
    <row r="27" spans="1:8" x14ac:dyDescent="0.3">
      <c r="A27" s="132"/>
      <c r="B27" s="132"/>
      <c r="C27" s="132"/>
      <c r="D27" s="134"/>
      <c r="E27" s="134"/>
      <c r="F27" s="134"/>
      <c r="G27" s="135"/>
      <c r="H27" s="132"/>
    </row>
    <row r="28" spans="1:8" x14ac:dyDescent="0.3">
      <c r="A28" s="132"/>
      <c r="B28" s="132"/>
      <c r="C28" s="132"/>
      <c r="D28" s="134"/>
      <c r="E28" s="132"/>
      <c r="F28" s="132"/>
      <c r="G28" s="132"/>
      <c r="H28" s="132"/>
    </row>
  </sheetData>
  <mergeCells count="2">
    <mergeCell ref="A14:B15"/>
    <mergeCell ref="A1:H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2" sqref="A2"/>
    </sheetView>
  </sheetViews>
  <sheetFormatPr baseColWidth="10" defaultRowHeight="14.4" x14ac:dyDescent="0.3"/>
  <cols>
    <col min="1" max="1" width="16.21875" customWidth="1"/>
    <col min="2" max="2" width="24.5546875" customWidth="1"/>
  </cols>
  <sheetData>
    <row r="1" spans="1:3" x14ac:dyDescent="0.3">
      <c r="A1" s="6" t="s">
        <v>275</v>
      </c>
    </row>
    <row r="3" spans="1:3" x14ac:dyDescent="0.3">
      <c r="A3" s="6" t="s">
        <v>126</v>
      </c>
    </row>
    <row r="4" spans="1:3" x14ac:dyDescent="0.3">
      <c r="A4" t="s">
        <v>122</v>
      </c>
      <c r="B4" s="65" t="s">
        <v>123</v>
      </c>
    </row>
    <row r="5" spans="1:3" x14ac:dyDescent="0.3">
      <c r="A5" s="67" t="s">
        <v>125</v>
      </c>
      <c r="B5" s="65" t="s">
        <v>124</v>
      </c>
      <c r="C5" t="s">
        <v>127</v>
      </c>
    </row>
  </sheetData>
  <hyperlinks>
    <hyperlink ref="B4" r:id="rId1"/>
    <hyperlink ref="B5"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14</vt:i4>
      </vt:variant>
    </vt:vector>
  </HeadingPairs>
  <TitlesOfParts>
    <vt:vector size="19" baseType="lpstr">
      <vt:lpstr>Principal</vt:lpstr>
      <vt:lpstr>Pourquoi</vt:lpstr>
      <vt:lpstr>Réutilisation</vt:lpstr>
      <vt:lpstr>Comparatif coûts</vt:lpstr>
      <vt:lpstr>Version</vt:lpstr>
      <vt:lpstr>dosemgParKgFLCCC</vt:lpstr>
      <vt:lpstr>dosemgParKgRIFr</vt:lpstr>
      <vt:lpstr>dosemgSupParKgFLCCC</vt:lpstr>
      <vt:lpstr>doseMoyenneRIFr</vt:lpstr>
      <vt:lpstr>Ivermectine_Total</vt:lpstr>
      <vt:lpstr>mgIVMachetes</vt:lpstr>
      <vt:lpstr>mgIVMcalculesRIFr</vt:lpstr>
      <vt:lpstr>Nbre_participants</vt:lpstr>
      <vt:lpstr>NbreTraitementsPourcentsParticipantsRIFrVII</vt:lpstr>
      <vt:lpstr>NbreTraitementsRIFr</vt:lpstr>
      <vt:lpstr>NdosesMaxFLCCC</vt:lpstr>
      <vt:lpstr>NdosesMaxRIFr</vt:lpstr>
      <vt:lpstr>NdosesMinRIFr</vt:lpstr>
      <vt:lpstr>PoidsMoyen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Leboutte</dc:creator>
  <cp:lastModifiedBy>Francis Leboutte</cp:lastModifiedBy>
  <cp:lastPrinted>2022-05-15T17:41:37Z</cp:lastPrinted>
  <dcterms:created xsi:type="dcterms:W3CDTF">2021-10-30T14:25:37Z</dcterms:created>
  <dcterms:modified xsi:type="dcterms:W3CDTF">2022-06-06T08:14:41Z</dcterms:modified>
</cp:coreProperties>
</file>